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6975" yWindow="360" windowWidth="13365" windowHeight="9915"/>
  </bookViews>
  <sheets>
    <sheet name="第2週" sheetId="1" r:id="rId1"/>
  </sheets>
  <definedNames>
    <definedName name="_xlnm.Print_Area" localSheetId="0">第2週!$B$1:$AE$79</definedName>
  </definedNames>
  <calcPr calcId="162913"/>
</workbook>
</file>

<file path=xl/calcChain.xml><?xml version="1.0" encoding="utf-8"?>
<calcChain xmlns="http://schemas.openxmlformats.org/spreadsheetml/2006/main">
  <c r="G34" i="1" l="1"/>
  <c r="G21" i="1"/>
  <c r="G36" i="1" l="1"/>
  <c r="G35" i="1"/>
  <c r="G63" i="1"/>
  <c r="G22" i="1"/>
  <c r="G30" i="1" l="1"/>
  <c r="G8" i="1" l="1"/>
  <c r="I8" i="1" l="1"/>
  <c r="V8" i="1"/>
  <c r="G9" i="1"/>
  <c r="G10" i="1"/>
  <c r="G11" i="1"/>
  <c r="G12" i="1"/>
  <c r="G14" i="1"/>
  <c r="G17" i="1"/>
  <c r="G18" i="1"/>
  <c r="G19" i="1"/>
  <c r="V21" i="1"/>
  <c r="G23" i="1"/>
  <c r="G24" i="1"/>
  <c r="G25" i="1"/>
  <c r="G26" i="1"/>
  <c r="G27" i="1"/>
  <c r="I30" i="1"/>
  <c r="G31" i="1"/>
  <c r="G32" i="1"/>
  <c r="I34" i="1"/>
  <c r="V34" i="1"/>
  <c r="G40" i="1"/>
  <c r="G47" i="1"/>
  <c r="I47" i="1"/>
  <c r="V47" i="1"/>
  <c r="I48" i="1"/>
  <c r="G49" i="1"/>
  <c r="G50" i="1"/>
  <c r="G51" i="1"/>
  <c r="G52" i="1"/>
  <c r="G53" i="1"/>
  <c r="G56" i="1"/>
  <c r="I56" i="1"/>
  <c r="G57" i="1"/>
  <c r="I57" i="1"/>
  <c r="G58" i="1"/>
  <c r="G60" i="1"/>
  <c r="I60" i="1"/>
  <c r="V60" i="1"/>
  <c r="G61" i="1"/>
  <c r="G62" i="1"/>
  <c r="I63" i="1"/>
  <c r="G64" i="1"/>
  <c r="G65" i="1"/>
  <c r="G66" i="1"/>
  <c r="G69" i="1"/>
  <c r="G70" i="1"/>
</calcChain>
</file>

<file path=xl/sharedStrings.xml><?xml version="1.0" encoding="utf-8"?>
<sst xmlns="http://schemas.openxmlformats.org/spreadsheetml/2006/main" count="153" uniqueCount="125">
  <si>
    <t>衛生福利部 國民健康署「每日飲食指南」</t>
    <phoneticPr fontId="2" type="noConversion"/>
  </si>
  <si>
    <t>營養標準參照</t>
    <phoneticPr fontId="2" type="noConversion"/>
  </si>
  <si>
    <t>雞肉含優質蛋白質、脂肪含量少，能增強體力、強壯身體，是體質虛弱、病後、產後以及老年人適合攝取蛋白質的來源。</t>
  </si>
  <si>
    <t>老師的叮嚀</t>
    <phoneticPr fontId="2" type="noConversion"/>
  </si>
  <si>
    <t>大骨</t>
    <phoneticPr fontId="2" type="noConversion"/>
  </si>
  <si>
    <t>黃瓜大骨湯</t>
    <phoneticPr fontId="2" type="noConversion"/>
  </si>
  <si>
    <t>不用送</t>
    <phoneticPr fontId="2" type="noConversion"/>
  </si>
  <si>
    <t>蒜粗</t>
    <phoneticPr fontId="2" type="noConversion"/>
  </si>
  <si>
    <t>時蔬</t>
    <phoneticPr fontId="2" type="noConversion"/>
  </si>
  <si>
    <t>炒時蔬</t>
    <phoneticPr fontId="2" type="noConversion"/>
  </si>
  <si>
    <t>絲絲入扣</t>
    <phoneticPr fontId="2" type="noConversion"/>
  </si>
  <si>
    <t>洋蔥</t>
    <phoneticPr fontId="2" type="noConversion"/>
  </si>
  <si>
    <t>洋芋燒雞</t>
    <phoneticPr fontId="2" type="noConversion"/>
  </si>
  <si>
    <t>五</t>
    <phoneticPr fontId="2" type="noConversion"/>
  </si>
  <si>
    <t>絲瓜中含防止皮膚老化的B族維生素，增白皮膚的維生素C等成分，能保護皮膚，使皮膚潔白、細嫩。</t>
    <phoneticPr fontId="2" type="noConversion"/>
  </si>
  <si>
    <t>板豆腐</t>
    <phoneticPr fontId="2" type="noConversion"/>
  </si>
  <si>
    <t>黑木耳</t>
    <phoneticPr fontId="2" type="noConversion"/>
  </si>
  <si>
    <t>酸辣湯</t>
    <phoneticPr fontId="2" type="noConversion"/>
  </si>
  <si>
    <t>炒時蔬</t>
  </si>
  <si>
    <t>蝦香絲瓜</t>
    <phoneticPr fontId="2" type="noConversion"/>
  </si>
  <si>
    <t>薑末</t>
    <phoneticPr fontId="2" type="noConversion"/>
  </si>
  <si>
    <t>1盒</t>
    <phoneticPr fontId="2" type="noConversion"/>
  </si>
  <si>
    <t>蒸肉粉</t>
    <phoneticPr fontId="2" type="noConversion"/>
  </si>
  <si>
    <t>南瓜</t>
    <phoneticPr fontId="2" type="noConversion"/>
  </si>
  <si>
    <t>粉蒸肉丁</t>
    <phoneticPr fontId="2" type="noConversion"/>
  </si>
  <si>
    <t>白飯</t>
    <phoneticPr fontId="2" type="noConversion"/>
  </si>
  <si>
    <t>四</t>
    <phoneticPr fontId="2" type="noConversion"/>
  </si>
  <si>
    <t>水果含有豐富的維生素C、維生素A以及人體必需的各種礦物質，可以促進健康、增強孩子的免疫力。</t>
    <phoneticPr fontId="2" type="noConversion"/>
  </si>
  <si>
    <t>老師的叮嚀</t>
  </si>
  <si>
    <t>水果</t>
    <phoneticPr fontId="2" type="noConversion"/>
  </si>
  <si>
    <t>銀絲捲</t>
    <phoneticPr fontId="2" type="noConversion"/>
  </si>
  <si>
    <t>新鮮芋頭</t>
    <phoneticPr fontId="2" type="noConversion"/>
  </si>
  <si>
    <t>鹹香芋頭粥</t>
    <phoneticPr fontId="2" type="noConversion"/>
  </si>
  <si>
    <t>三</t>
    <phoneticPr fontId="2" type="noConversion"/>
  </si>
  <si>
    <t>白菜含有豐富的維生素A、C、鈣、鎂等，多吃白菜對女性會有很好的護膚及養顏效果。</t>
    <phoneticPr fontId="2" type="noConversion"/>
  </si>
  <si>
    <t>薑絲</t>
    <phoneticPr fontId="2" type="noConversion"/>
  </si>
  <si>
    <t>海帶蛋花湯</t>
    <phoneticPr fontId="2" type="noConversion"/>
  </si>
  <si>
    <t>玉米白菜</t>
    <phoneticPr fontId="2" type="noConversion"/>
  </si>
  <si>
    <t>紅蘿蔔</t>
    <phoneticPr fontId="2" type="noConversion"/>
  </si>
  <si>
    <t>二</t>
    <phoneticPr fontId="2" type="noConversion"/>
  </si>
  <si>
    <t>豆乾是由豆類製成，含有均衡的植物性蛋白質；另外含有維生素B1、B2、B12、鈣、磷、鐵、鉀、鈉、胡蘿蔔素等多種成分。</t>
    <phoneticPr fontId="2" type="noConversion"/>
  </si>
  <si>
    <t>莧菜麵線湯</t>
    <phoneticPr fontId="2" type="noConversion"/>
  </si>
  <si>
    <t>滑蛋黃瓜</t>
    <phoneticPr fontId="2" type="noConversion"/>
  </si>
  <si>
    <t>蔬食日</t>
    <phoneticPr fontId="2" type="noConversion"/>
  </si>
  <si>
    <t>鮮奶174份</t>
    <phoneticPr fontId="2" type="noConversion"/>
  </si>
  <si>
    <t>魷魚豆干</t>
    <phoneticPr fontId="2" type="noConversion"/>
  </si>
  <si>
    <t>一</t>
    <phoneticPr fontId="2" type="noConversion"/>
  </si>
  <si>
    <t>全榖根莖類</t>
    <phoneticPr fontId="2" type="noConversion"/>
  </si>
  <si>
    <t>很討厭</t>
    <phoneticPr fontId="2" type="noConversion"/>
  </si>
  <si>
    <t>討厭</t>
    <phoneticPr fontId="2" type="noConversion"/>
  </si>
  <si>
    <t>尚可</t>
    <phoneticPr fontId="2" type="noConversion"/>
  </si>
  <si>
    <t>喜歡</t>
    <phoneticPr fontId="2" type="noConversion"/>
  </si>
  <si>
    <t>很喜歡</t>
    <phoneticPr fontId="2" type="noConversion"/>
  </si>
  <si>
    <t>不足</t>
    <phoneticPr fontId="2" type="noConversion"/>
  </si>
  <si>
    <t>剛好</t>
    <phoneticPr fontId="2" type="noConversion"/>
  </si>
  <si>
    <t>過多</t>
    <phoneticPr fontId="2" type="noConversion"/>
  </si>
  <si>
    <t>預定購買金額</t>
    <phoneticPr fontId="2" type="noConversion"/>
  </si>
  <si>
    <t>預定購買單價</t>
    <phoneticPr fontId="2" type="noConversion"/>
  </si>
  <si>
    <t>批發價格</t>
    <phoneticPr fontId="2" type="noConversion"/>
  </si>
  <si>
    <t>公斤重</t>
    <phoneticPr fontId="2" type="noConversion"/>
  </si>
  <si>
    <t>材料</t>
  </si>
  <si>
    <t>菜    名</t>
    <phoneticPr fontId="2" type="noConversion"/>
  </si>
  <si>
    <t>備  註</t>
    <phoneticPr fontId="2" type="noConversion"/>
  </si>
  <si>
    <t>喜  歡  ?</t>
    <phoneticPr fontId="2" type="noConversion"/>
  </si>
  <si>
    <t>供應量</t>
    <phoneticPr fontId="2" type="noConversion"/>
  </si>
  <si>
    <t>菜                    餚</t>
    <phoneticPr fontId="2" type="noConversion"/>
  </si>
  <si>
    <t>主食</t>
    <phoneticPr fontId="2" type="noConversion"/>
  </si>
  <si>
    <t>星期</t>
    <phoneticPr fontId="2" type="noConversion"/>
  </si>
  <si>
    <t>日期</t>
    <phoneticPr fontId="2" type="noConversion"/>
  </si>
  <si>
    <t>本週用餐天數</t>
    <phoneticPr fontId="2" type="noConversion"/>
  </si>
  <si>
    <t>學童營養午餐食譜設計表</t>
    <phoneticPr fontId="2" type="noConversion"/>
  </si>
  <si>
    <t>108學年度第1學期第2週</t>
    <phoneticPr fontId="2" type="noConversion"/>
  </si>
  <si>
    <t>基隆市中正國民小學</t>
    <phoneticPr fontId="2" type="noConversion"/>
  </si>
  <si>
    <t>本月用餐天數</t>
    <phoneticPr fontId="2" type="noConversion"/>
  </si>
  <si>
    <t>雞腿丁</t>
    <phoneticPr fontId="2" type="noConversion"/>
  </si>
  <si>
    <t>洋蔥雞丁</t>
    <phoneticPr fontId="2" type="noConversion"/>
  </si>
  <si>
    <t>P.2</t>
    <phoneticPr fontId="2" type="noConversion"/>
  </si>
  <si>
    <t>公斤重</t>
    <phoneticPr fontId="2" type="noConversion"/>
  </si>
  <si>
    <t>食物份數</t>
    <phoneticPr fontId="2" type="noConversion"/>
  </si>
  <si>
    <t>豆魚肉蛋類</t>
    <phoneticPr fontId="2" type="noConversion"/>
  </si>
  <si>
    <t>低脂乳品類</t>
    <phoneticPr fontId="2" type="noConversion"/>
  </si>
  <si>
    <t>蔬菜類</t>
    <phoneticPr fontId="2" type="noConversion"/>
  </si>
  <si>
    <t>水果類</t>
    <phoneticPr fontId="2" type="noConversion"/>
  </si>
  <si>
    <t>果種子類油脂與堅</t>
    <phoneticPr fontId="2" type="noConversion"/>
  </si>
  <si>
    <t>熱量</t>
    <phoneticPr fontId="2" type="noConversion"/>
  </si>
  <si>
    <t>豆干片</t>
    <phoneticPr fontId="2" type="noConversion"/>
  </si>
  <si>
    <t>魷魚條</t>
    <phoneticPr fontId="2" type="noConversion"/>
  </si>
  <si>
    <t>青蔥</t>
    <phoneticPr fontId="2" type="noConversion"/>
  </si>
  <si>
    <t>大黃瓜</t>
    <phoneticPr fontId="2" type="noConversion"/>
  </si>
  <si>
    <t>雞蛋</t>
    <phoneticPr fontId="2" type="noConversion"/>
  </si>
  <si>
    <t>白麵線</t>
    <phoneticPr fontId="2" type="noConversion"/>
  </si>
  <si>
    <t>莧菜</t>
    <phoneticPr fontId="2" type="noConversion"/>
  </si>
  <si>
    <t>薑絲</t>
    <phoneticPr fontId="2" type="noConversion"/>
  </si>
  <si>
    <t>洋蔥</t>
    <phoneticPr fontId="2" type="noConversion"/>
  </si>
  <si>
    <t>大白菜</t>
    <phoneticPr fontId="2" type="noConversion"/>
  </si>
  <si>
    <t>紅蘿蔔</t>
    <phoneticPr fontId="2" type="noConversion"/>
  </si>
  <si>
    <t>冷凍玉米粒</t>
    <phoneticPr fontId="2" type="noConversion"/>
  </si>
  <si>
    <t>乾海帶芽</t>
    <phoneticPr fontId="2" type="noConversion"/>
  </si>
  <si>
    <t>雞蛋</t>
    <phoneticPr fontId="2" type="noConversion"/>
  </si>
  <si>
    <t>大骨</t>
    <phoneticPr fontId="2" type="noConversion"/>
  </si>
  <si>
    <t>豬絞肉</t>
    <phoneticPr fontId="2" type="noConversion"/>
  </si>
  <si>
    <r>
      <rPr>
        <sz val="11"/>
        <color indexed="8"/>
        <rFont val="標楷體"/>
        <family val="4"/>
        <charset val="136"/>
      </rPr>
      <t>生香菇</t>
    </r>
    <phoneticPr fontId="2" type="noConversion"/>
  </si>
  <si>
    <t>大白菜</t>
    <phoneticPr fontId="2" type="noConversion"/>
  </si>
  <si>
    <t>銀絲捲</t>
    <phoneticPr fontId="2" type="noConversion"/>
  </si>
  <si>
    <t>280個</t>
    <phoneticPr fontId="2" type="noConversion"/>
  </si>
  <si>
    <t>每人一份</t>
    <phoneticPr fontId="2" type="noConversion"/>
  </si>
  <si>
    <t>174個</t>
    <phoneticPr fontId="2" type="noConversion"/>
  </si>
  <si>
    <t>豬肉丁</t>
    <phoneticPr fontId="2" type="noConversion"/>
  </si>
  <si>
    <t>地瓜</t>
    <phoneticPr fontId="2" type="noConversion"/>
  </si>
  <si>
    <t>絲瓜</t>
    <phoneticPr fontId="2" type="noConversion"/>
  </si>
  <si>
    <t>蝦皮</t>
    <phoneticPr fontId="2" type="noConversion"/>
  </si>
  <si>
    <t>紅蘿蔔</t>
    <phoneticPr fontId="2" type="noConversion"/>
  </si>
  <si>
    <t>筍簽</t>
    <phoneticPr fontId="2" type="noConversion"/>
  </si>
  <si>
    <t>雞腿丁</t>
    <phoneticPr fontId="2" type="noConversion"/>
  </si>
  <si>
    <t>馬鈴薯</t>
    <phoneticPr fontId="2" type="noConversion"/>
  </si>
  <si>
    <t>紅蘿蔔</t>
    <phoneticPr fontId="2" type="noConversion"/>
  </si>
  <si>
    <t>黃豆芽</t>
    <phoneticPr fontId="2" type="noConversion"/>
  </si>
  <si>
    <t>小黃瓜</t>
    <phoneticPr fontId="13" type="noConversion"/>
  </si>
  <si>
    <t>海帶絲</t>
    <phoneticPr fontId="2" type="noConversion"/>
  </si>
  <si>
    <t>大黃瓜</t>
    <phoneticPr fontId="2" type="noConversion"/>
  </si>
  <si>
    <t>小朋友要多吃飯才健康喔!</t>
    <phoneticPr fontId="2" type="noConversion"/>
  </si>
  <si>
    <t>供應商營養師:陳怡樺</t>
    <phoneticPr fontId="2" type="noConversion"/>
  </si>
  <si>
    <t>午餐執行秘書:張似婷</t>
    <phoneticPr fontId="2" type="noConversion"/>
  </si>
  <si>
    <t>校  長:林志彥</t>
    <phoneticPr fontId="2" type="noConversion"/>
  </si>
  <si>
    <t>十穀飯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</si>
</sst>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%"/>
    <numFmt numFmtId="178" formatCode="0.0_ "/>
    <numFmt numFmtId="179" formatCode="#,##0_ "/>
    <numFmt numFmtId="180" formatCode="m&quot;月&quot;d&quot;日&quot;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0"/>
      <color indexed="16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rgb="FF00B0F0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7"/>
      <name val="標楷體"/>
      <family val="4"/>
      <charset val="136"/>
    </font>
    <font>
      <b/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0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3" fillId="2" borderId="0" xfId="0" applyFont="1" applyFill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1" fillId="2" borderId="0" xfId="0" applyNumberFormat="1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wrapText="1" shrinkToFit="1"/>
    </xf>
    <xf numFmtId="0" fontId="12" fillId="2" borderId="8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9" fontId="3" fillId="2" borderId="14" xfId="0" applyNumberFormat="1" applyFont="1" applyFill="1" applyBorder="1" applyAlignment="1">
      <alignment horizontal="center" vertical="center" shrinkToFit="1"/>
    </xf>
    <xf numFmtId="179" fontId="3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wrapText="1" shrinkToFit="1"/>
    </xf>
    <xf numFmtId="0" fontId="12" fillId="2" borderId="6" xfId="0" applyFont="1" applyFill="1" applyBorder="1" applyAlignment="1">
      <alignment horizontal="center" vertical="center" shrinkToFit="1"/>
    </xf>
    <xf numFmtId="179" fontId="3" fillId="2" borderId="13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9" fontId="3" fillId="2" borderId="12" xfId="0" applyNumberFormat="1" applyFont="1" applyFill="1" applyBorder="1" applyAlignment="1">
      <alignment horizontal="center" vertical="center" shrinkToFit="1"/>
    </xf>
    <xf numFmtId="179" fontId="3" fillId="2" borderId="4" xfId="0" applyNumberFormat="1" applyFont="1" applyFill="1" applyBorder="1" applyAlignment="1">
      <alignment horizontal="center" vertical="center" shrinkToFit="1"/>
    </xf>
    <xf numFmtId="179" fontId="3" fillId="2" borderId="8" xfId="0" applyNumberFormat="1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shrinkToFit="1"/>
    </xf>
    <xf numFmtId="0" fontId="11" fillId="2" borderId="6" xfId="0" applyFont="1" applyFill="1" applyBorder="1" applyAlignment="1">
      <alignment shrinkToFit="1"/>
    </xf>
    <xf numFmtId="0" fontId="11" fillId="2" borderId="4" xfId="0" applyFont="1" applyFill="1" applyBorder="1" applyAlignment="1">
      <alignment shrinkToFit="1"/>
    </xf>
    <xf numFmtId="0" fontId="6" fillId="2" borderId="0" xfId="0" applyFont="1" applyFill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right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right" vertical="center" shrinkToFit="1"/>
    </xf>
    <xf numFmtId="179" fontId="3" fillId="2" borderId="5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right" vertical="center" shrinkToFit="1"/>
    </xf>
    <xf numFmtId="179" fontId="3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shrinkToFit="1"/>
    </xf>
    <xf numFmtId="0" fontId="6" fillId="2" borderId="1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right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/>
    </xf>
    <xf numFmtId="0" fontId="11" fillId="2" borderId="12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shrinkToFit="1"/>
    </xf>
    <xf numFmtId="180" fontId="11" fillId="2" borderId="14" xfId="0" applyNumberFormat="1" applyFont="1" applyFill="1" applyBorder="1" applyAlignment="1">
      <alignment horizontal="center" vertical="center" textRotation="255"/>
    </xf>
    <xf numFmtId="180" fontId="11" fillId="2" borderId="13" xfId="0" applyNumberFormat="1" applyFont="1" applyFill="1" applyBorder="1" applyAlignment="1">
      <alignment horizontal="center" vertical="center" textRotation="255"/>
    </xf>
    <xf numFmtId="180" fontId="11" fillId="2" borderId="12" xfId="0" applyNumberFormat="1" applyFont="1" applyFill="1" applyBorder="1" applyAlignment="1">
      <alignment horizontal="center" vertical="center" textRotation="255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textRotation="255" shrinkToFit="1"/>
    </xf>
    <xf numFmtId="0" fontId="11" fillId="2" borderId="13" xfId="0" applyFont="1" applyFill="1" applyBorder="1" applyAlignment="1">
      <alignment horizontal="center" vertical="center" textRotation="255" shrinkToFit="1"/>
    </xf>
    <xf numFmtId="0" fontId="11" fillId="2" borderId="12" xfId="0" applyFont="1" applyFill="1" applyBorder="1" applyAlignment="1">
      <alignment horizontal="center" vertical="center" textRotation="255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textRotation="255" shrinkToFit="1"/>
    </xf>
    <xf numFmtId="0" fontId="15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3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wrapText="1" shrinkToFit="1"/>
    </xf>
    <xf numFmtId="176" fontId="20" fillId="2" borderId="0" xfId="0" applyNumberFormat="1" applyFont="1" applyFill="1" applyAlignment="1">
      <alignment horizontal="center" vertical="center" wrapText="1" shrinkToFit="1"/>
    </xf>
    <xf numFmtId="0" fontId="18" fillId="2" borderId="15" xfId="0" applyFont="1" applyFill="1" applyBorder="1" applyAlignment="1">
      <alignment horizontal="center" vertical="center" textRotation="255" wrapText="1" shrinkToFit="1"/>
    </xf>
    <xf numFmtId="178" fontId="11" fillId="2" borderId="14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Alignment="1">
      <alignment horizontal="center" vertical="center" wrapText="1" shrinkToFit="1"/>
    </xf>
    <xf numFmtId="1" fontId="20" fillId="2" borderId="0" xfId="0" applyNumberFormat="1" applyFont="1" applyFill="1" applyAlignment="1">
      <alignment horizontal="center" vertical="center" shrinkToFit="1"/>
    </xf>
    <xf numFmtId="178" fontId="11" fillId="2" borderId="13" xfId="0" applyNumberFormat="1" applyFont="1" applyFill="1" applyBorder="1" applyAlignment="1">
      <alignment horizontal="center" vertical="center" shrinkToFit="1"/>
    </xf>
    <xf numFmtId="176" fontId="3" fillId="2" borderId="12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1" fontId="3" fillId="2" borderId="14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Alignment="1">
      <alignment horizontal="center" vertical="center" shrinkToFit="1"/>
    </xf>
    <xf numFmtId="1" fontId="20" fillId="2" borderId="0" xfId="0" applyNumberFormat="1" applyFont="1" applyFill="1" applyAlignment="1">
      <alignment horizontal="center" vertical="center" shrinkToFit="1"/>
    </xf>
    <xf numFmtId="176" fontId="3" fillId="2" borderId="14" xfId="0" applyNumberFormat="1" applyFont="1" applyFill="1" applyBorder="1" applyAlignment="1">
      <alignment horizontal="center" vertical="center" shrinkToFit="1"/>
    </xf>
    <xf numFmtId="178" fontId="11" fillId="2" borderId="12" xfId="0" applyNumberFormat="1" applyFont="1" applyFill="1" applyBorder="1" applyAlignment="1">
      <alignment horizontal="center" vertical="center" shrinkToFit="1"/>
    </xf>
    <xf numFmtId="176" fontId="21" fillId="2" borderId="0" xfId="0" applyNumberFormat="1" applyFont="1" applyFill="1" applyAlignment="1">
      <alignment horizontal="left" vertical="center" shrinkToFit="1"/>
    </xf>
    <xf numFmtId="1" fontId="17" fillId="2" borderId="14" xfId="0" applyNumberFormat="1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1" fontId="17" fillId="2" borderId="13" xfId="0" applyNumberFormat="1" applyFont="1" applyFill="1" applyBorder="1" applyAlignment="1">
      <alignment horizontal="center" vertical="center" shrinkToFit="1"/>
    </xf>
    <xf numFmtId="1" fontId="16" fillId="2" borderId="12" xfId="0" applyNumberFormat="1" applyFont="1" applyFill="1" applyBorder="1" applyAlignment="1">
      <alignment horizontal="center" vertical="center" shrinkToFit="1"/>
    </xf>
    <xf numFmtId="1" fontId="14" fillId="2" borderId="12" xfId="0" applyNumberFormat="1" applyFont="1" applyFill="1" applyBorder="1" applyAlignment="1">
      <alignment horizontal="center" vertical="center" shrinkToFit="1"/>
    </xf>
    <xf numFmtId="1" fontId="3" fillId="2" borderId="13" xfId="0" applyNumberFormat="1" applyFont="1" applyFill="1" applyBorder="1" applyAlignment="1">
      <alignment horizontal="center" vertical="center" shrinkToFit="1"/>
    </xf>
    <xf numFmtId="176" fontId="3" fillId="2" borderId="14" xfId="1" applyNumberFormat="1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1" fontId="3" fillId="2" borderId="13" xfId="1" applyNumberFormat="1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1" fontId="12" fillId="2" borderId="12" xfId="0" applyNumberFormat="1" applyFont="1" applyFill="1" applyBorder="1" applyAlignment="1">
      <alignment horizontal="center" vertical="center" shrinkToFit="1"/>
    </xf>
    <xf numFmtId="176" fontId="21" fillId="2" borderId="0" xfId="0" applyNumberFormat="1" applyFont="1" applyFill="1" applyAlignment="1">
      <alignment horizontal="left" vertical="center"/>
    </xf>
    <xf numFmtId="176" fontId="14" fillId="2" borderId="13" xfId="0" applyNumberFormat="1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176" fontId="21" fillId="2" borderId="0" xfId="0" applyNumberFormat="1" applyFont="1" applyFill="1" applyAlignment="1">
      <alignment horizontal="center" vertical="center" shrinkToFit="1"/>
    </xf>
    <xf numFmtId="176" fontId="3" fillId="2" borderId="13" xfId="0" applyNumberFormat="1" applyFont="1" applyFill="1" applyBorder="1" applyAlignment="1">
      <alignment horizontal="center" vertical="center" shrinkToFit="1"/>
    </xf>
    <xf numFmtId="1" fontId="3" fillId="2" borderId="12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Alignment="1">
      <alignment vertical="center" shrinkToFit="1"/>
    </xf>
    <xf numFmtId="176" fontId="21" fillId="2" borderId="0" xfId="0" applyNumberFormat="1" applyFont="1" applyFill="1" applyAlignment="1">
      <alignment vertical="center" shrinkToFit="1"/>
    </xf>
    <xf numFmtId="0" fontId="6" fillId="2" borderId="0" xfId="0" applyFont="1" applyFill="1"/>
    <xf numFmtId="176" fontId="12" fillId="2" borderId="13" xfId="0" applyNumberFormat="1" applyFont="1" applyFill="1" applyBorder="1" applyAlignment="1">
      <alignment horizontal="center" vertical="center" shrinkToFit="1"/>
    </xf>
    <xf numFmtId="1" fontId="12" fillId="2" borderId="13" xfId="0" applyNumberFormat="1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1" fontId="17" fillId="2" borderId="13" xfId="1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177" fontId="3" fillId="2" borderId="0" xfId="0" applyNumberFormat="1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176" fontId="17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quotePrefix="1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11" fillId="2" borderId="0" xfId="0" applyNumberFormat="1" applyFont="1" applyFill="1" applyAlignment="1">
      <alignment horizontal="center" vertical="center" shrinkToFit="1"/>
    </xf>
  </cellXfs>
  <cellStyles count="2">
    <cellStyle name="一般" xfId="0" builtinId="0"/>
    <cellStyle name="一般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</xdr:colOff>
      <xdr:row>77</xdr:row>
      <xdr:rowOff>53340</xdr:rowOff>
    </xdr:from>
    <xdr:ext cx="640080" cy="137160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16188690"/>
          <a:ext cx="6400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68580</xdr:colOff>
      <xdr:row>77</xdr:row>
      <xdr:rowOff>53340</xdr:rowOff>
    </xdr:from>
    <xdr:ext cx="640080" cy="137160"/>
    <xdr:pic>
      <xdr:nvPicPr>
        <xdr:cNvPr id="3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16188690"/>
          <a:ext cx="6400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68580</xdr:colOff>
      <xdr:row>77</xdr:row>
      <xdr:rowOff>53340</xdr:rowOff>
    </xdr:from>
    <xdr:ext cx="640080" cy="137160"/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16188690"/>
          <a:ext cx="6400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5" name="圖片 1" descr="營養師印鑑10411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6135350"/>
          <a:ext cx="92202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6" name="圖片 1" descr="營養師印鑑10411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6135350"/>
          <a:ext cx="92202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236220</xdr:colOff>
      <xdr:row>78</xdr:row>
      <xdr:rowOff>7620</xdr:rowOff>
    </xdr:to>
    <xdr:pic>
      <xdr:nvPicPr>
        <xdr:cNvPr id="7" name="圖片 1" descr="營養師印鑑10411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6135350"/>
          <a:ext cx="92202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9"/>
  <sheetViews>
    <sheetView tabSelected="1" topLeftCell="B40" zoomScaleNormal="100" workbookViewId="0">
      <selection activeCell="B78" sqref="A78:XFD79"/>
    </sheetView>
  </sheetViews>
  <sheetFormatPr defaultColWidth="9" defaultRowHeight="15.75"/>
  <cols>
    <col min="1" max="1" width="5.375" style="1" customWidth="1"/>
    <col min="2" max="4" width="3.625" style="1" customWidth="1"/>
    <col min="5" max="5" width="11.625" style="1" customWidth="1"/>
    <col min="6" max="6" width="6.5" style="1" customWidth="1"/>
    <col min="7" max="7" width="5.625" style="1" customWidth="1"/>
    <col min="8" max="8" width="6.25" style="1" customWidth="1"/>
    <col min="9" max="9" width="3.625" style="1" customWidth="1"/>
    <col min="10" max="15" width="3.125" style="1" hidden="1" customWidth="1"/>
    <col min="16" max="16" width="4" style="1" customWidth="1"/>
    <col min="17" max="17" width="3.625" style="1" customWidth="1"/>
    <col min="18" max="18" width="4" style="1" customWidth="1"/>
    <col min="19" max="19" width="3.875" style="1" customWidth="1"/>
    <col min="20" max="20" width="4.5" style="1" customWidth="1"/>
    <col min="21" max="27" width="3.875" style="1" customWidth="1"/>
    <col min="28" max="28" width="4.5" style="1" customWidth="1"/>
    <col min="29" max="31" width="3.875" style="1" customWidth="1"/>
    <col min="32" max="32" width="2.5" style="1" customWidth="1"/>
    <col min="33" max="33" width="12.375" style="179" customWidth="1"/>
    <col min="34" max="16384" width="9" style="1"/>
  </cols>
  <sheetData>
    <row r="1" spans="1:36" s="71" customFormat="1" ht="16.5">
      <c r="V1" s="93" t="s">
        <v>73</v>
      </c>
      <c r="W1" s="93"/>
      <c r="X1" s="93"/>
      <c r="Y1" s="93"/>
      <c r="Z1" s="93"/>
      <c r="AA1" s="93"/>
      <c r="AB1" s="93"/>
      <c r="AE1" s="20">
        <v>20</v>
      </c>
      <c r="AG1" s="21"/>
    </row>
    <row r="2" spans="1:36" s="71" customFormat="1" ht="15.75" customHeight="1">
      <c r="B2" s="22"/>
      <c r="C2" s="22"/>
      <c r="D2" s="22"/>
      <c r="E2" s="88" t="s">
        <v>72</v>
      </c>
      <c r="F2" s="88"/>
      <c r="G2" s="88"/>
      <c r="H2" s="89" t="s">
        <v>71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 t="s">
        <v>70</v>
      </c>
      <c r="W2" s="89"/>
      <c r="X2" s="89"/>
      <c r="Y2" s="89"/>
      <c r="Z2" s="89"/>
      <c r="AA2" s="89"/>
      <c r="AB2" s="94" t="s">
        <v>69</v>
      </c>
      <c r="AC2" s="94"/>
      <c r="AD2" s="94"/>
      <c r="AE2" s="71">
        <v>5</v>
      </c>
      <c r="AF2" s="23"/>
      <c r="AG2" s="120"/>
    </row>
    <row r="3" spans="1:36" s="71" customFormat="1" ht="12.95" customHeight="1">
      <c r="B3" s="90" t="s">
        <v>68</v>
      </c>
      <c r="C3" s="90" t="s">
        <v>67</v>
      </c>
      <c r="D3" s="90" t="s">
        <v>66</v>
      </c>
      <c r="E3" s="95" t="s">
        <v>65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5" t="s">
        <v>64</v>
      </c>
      <c r="X3" s="96"/>
      <c r="Y3" s="97"/>
      <c r="Z3" s="95" t="s">
        <v>63</v>
      </c>
      <c r="AA3" s="96"/>
      <c r="AB3" s="96"/>
      <c r="AC3" s="96"/>
      <c r="AD3" s="97"/>
      <c r="AE3" s="90" t="s">
        <v>62</v>
      </c>
      <c r="AF3" s="23"/>
      <c r="AG3" s="121"/>
    </row>
    <row r="4" spans="1:36" s="71" customFormat="1" ht="12.95" customHeight="1">
      <c r="B4" s="91"/>
      <c r="C4" s="91"/>
      <c r="D4" s="91"/>
      <c r="E4" s="80" t="s">
        <v>61</v>
      </c>
      <c r="F4" s="101" t="s">
        <v>60</v>
      </c>
      <c r="G4" s="103" t="s">
        <v>77</v>
      </c>
      <c r="H4" s="101" t="s">
        <v>60</v>
      </c>
      <c r="I4" s="103" t="s">
        <v>59</v>
      </c>
      <c r="J4" s="90" t="s">
        <v>58</v>
      </c>
      <c r="K4" s="90" t="s">
        <v>57</v>
      </c>
      <c r="L4" s="90" t="s">
        <v>56</v>
      </c>
      <c r="M4" s="90" t="s">
        <v>58</v>
      </c>
      <c r="N4" s="90" t="s">
        <v>57</v>
      </c>
      <c r="O4" s="90" t="s">
        <v>56</v>
      </c>
      <c r="P4" s="95" t="s">
        <v>78</v>
      </c>
      <c r="Q4" s="96"/>
      <c r="R4" s="96"/>
      <c r="S4" s="96"/>
      <c r="T4" s="96"/>
      <c r="U4" s="96"/>
      <c r="V4" s="97"/>
      <c r="W4" s="90" t="s">
        <v>55</v>
      </c>
      <c r="X4" s="90" t="s">
        <v>54</v>
      </c>
      <c r="Y4" s="90" t="s">
        <v>53</v>
      </c>
      <c r="Z4" s="90" t="s">
        <v>52</v>
      </c>
      <c r="AA4" s="90" t="s">
        <v>51</v>
      </c>
      <c r="AB4" s="90" t="s">
        <v>50</v>
      </c>
      <c r="AC4" s="90" t="s">
        <v>49</v>
      </c>
      <c r="AD4" s="90" t="s">
        <v>48</v>
      </c>
      <c r="AE4" s="91"/>
      <c r="AF4" s="23"/>
      <c r="AG4" s="121"/>
    </row>
    <row r="5" spans="1:36" s="71" customFormat="1" ht="12.95" customHeight="1">
      <c r="B5" s="91"/>
      <c r="C5" s="91"/>
      <c r="D5" s="91"/>
      <c r="E5" s="80"/>
      <c r="F5" s="101"/>
      <c r="G5" s="103"/>
      <c r="H5" s="101"/>
      <c r="I5" s="103"/>
      <c r="J5" s="91"/>
      <c r="K5" s="91"/>
      <c r="L5" s="91"/>
      <c r="M5" s="91"/>
      <c r="N5" s="91"/>
      <c r="O5" s="91"/>
      <c r="P5" s="103" t="s">
        <v>47</v>
      </c>
      <c r="Q5" s="103" t="s">
        <v>79</v>
      </c>
      <c r="R5" s="103" t="s">
        <v>80</v>
      </c>
      <c r="S5" s="103" t="s">
        <v>81</v>
      </c>
      <c r="T5" s="103" t="s">
        <v>82</v>
      </c>
      <c r="U5" s="122" t="s">
        <v>83</v>
      </c>
      <c r="V5" s="103" t="s">
        <v>84</v>
      </c>
      <c r="W5" s="91"/>
      <c r="X5" s="91"/>
      <c r="Y5" s="91"/>
      <c r="Z5" s="91"/>
      <c r="AA5" s="91"/>
      <c r="AB5" s="91"/>
      <c r="AC5" s="91"/>
      <c r="AD5" s="91"/>
      <c r="AE5" s="91"/>
      <c r="AF5" s="23"/>
      <c r="AG5" s="121"/>
    </row>
    <row r="6" spans="1:36" s="71" customFormat="1" ht="12.95" customHeight="1">
      <c r="B6" s="91"/>
      <c r="C6" s="91"/>
      <c r="D6" s="91"/>
      <c r="E6" s="80"/>
      <c r="F6" s="101"/>
      <c r="G6" s="103"/>
      <c r="H6" s="101"/>
      <c r="I6" s="103"/>
      <c r="J6" s="91"/>
      <c r="K6" s="91"/>
      <c r="L6" s="91"/>
      <c r="M6" s="91"/>
      <c r="N6" s="91"/>
      <c r="O6" s="91"/>
      <c r="P6" s="103"/>
      <c r="Q6" s="103"/>
      <c r="R6" s="103"/>
      <c r="S6" s="103"/>
      <c r="T6" s="103"/>
      <c r="U6" s="122"/>
      <c r="V6" s="103"/>
      <c r="W6" s="91"/>
      <c r="X6" s="91"/>
      <c r="Y6" s="91"/>
      <c r="Z6" s="92"/>
      <c r="AA6" s="92"/>
      <c r="AB6" s="92"/>
      <c r="AC6" s="92"/>
      <c r="AD6" s="92"/>
      <c r="AE6" s="91"/>
      <c r="AF6" s="23"/>
      <c r="AG6" s="121"/>
    </row>
    <row r="7" spans="1:36" s="71" customFormat="1" ht="12.95" customHeight="1">
      <c r="B7" s="92"/>
      <c r="C7" s="92"/>
      <c r="D7" s="92"/>
      <c r="E7" s="81"/>
      <c r="F7" s="79"/>
      <c r="G7" s="103"/>
      <c r="H7" s="101"/>
      <c r="I7" s="90"/>
      <c r="J7" s="92"/>
      <c r="K7" s="92"/>
      <c r="L7" s="91"/>
      <c r="M7" s="92"/>
      <c r="N7" s="92"/>
      <c r="O7" s="91"/>
      <c r="P7" s="103"/>
      <c r="Q7" s="103"/>
      <c r="R7" s="103"/>
      <c r="S7" s="103"/>
      <c r="T7" s="103"/>
      <c r="U7" s="122"/>
      <c r="V7" s="103"/>
      <c r="W7" s="92"/>
      <c r="X7" s="92"/>
      <c r="Y7" s="92"/>
      <c r="Z7" s="70">
        <v>5</v>
      </c>
      <c r="AA7" s="70">
        <v>4</v>
      </c>
      <c r="AB7" s="70">
        <v>3</v>
      </c>
      <c r="AC7" s="70">
        <v>2</v>
      </c>
      <c r="AD7" s="70">
        <v>1</v>
      </c>
      <c r="AE7" s="92"/>
      <c r="AF7" s="23"/>
      <c r="AG7" s="121"/>
    </row>
    <row r="8" spans="1:36" ht="12.95" customHeight="1">
      <c r="A8" s="1">
        <v>274</v>
      </c>
      <c r="B8" s="76">
        <v>43710</v>
      </c>
      <c r="C8" s="72" t="s">
        <v>46</v>
      </c>
      <c r="D8" s="72" t="s">
        <v>25</v>
      </c>
      <c r="E8" s="79" t="s">
        <v>45</v>
      </c>
      <c r="F8" s="7" t="s">
        <v>85</v>
      </c>
      <c r="G8" s="7">
        <f>ROUND(55*A8/1000,0)</f>
        <v>15</v>
      </c>
      <c r="H8" s="4" t="s">
        <v>38</v>
      </c>
      <c r="I8" s="4">
        <f>ROUND(15*A8/1000,0)</f>
        <v>4</v>
      </c>
      <c r="J8" s="24"/>
      <c r="K8" s="25"/>
      <c r="L8" s="26"/>
      <c r="M8" s="27"/>
      <c r="N8" s="28"/>
      <c r="O8" s="26"/>
      <c r="P8" s="123">
        <v>5.4</v>
      </c>
      <c r="Q8" s="123">
        <v>2.7</v>
      </c>
      <c r="R8" s="123">
        <v>0</v>
      </c>
      <c r="S8" s="123">
        <v>1.8</v>
      </c>
      <c r="T8" s="123">
        <v>0</v>
      </c>
      <c r="U8" s="123">
        <v>2.5</v>
      </c>
      <c r="V8" s="123">
        <f>SUM(P8*70+Q8*75+R8*120+S8*25+T8*60+U8*45)</f>
        <v>738</v>
      </c>
      <c r="W8" s="72"/>
      <c r="X8" s="72"/>
      <c r="Y8" s="72"/>
      <c r="Z8" s="72"/>
      <c r="AA8" s="72"/>
      <c r="AB8" s="72"/>
      <c r="AC8" s="72"/>
      <c r="AD8" s="72" t="s">
        <v>44</v>
      </c>
      <c r="AE8" s="72" t="s">
        <v>43</v>
      </c>
      <c r="AF8" s="29"/>
      <c r="AG8" s="124"/>
      <c r="AH8" s="125"/>
    </row>
    <row r="9" spans="1:36" ht="12.95" customHeight="1">
      <c r="B9" s="77"/>
      <c r="C9" s="73"/>
      <c r="D9" s="73"/>
      <c r="E9" s="80"/>
      <c r="F9" s="6" t="s">
        <v>86</v>
      </c>
      <c r="G9" s="6">
        <f>ROUND(15*A8/1000,0)</f>
        <v>4</v>
      </c>
      <c r="H9" s="6"/>
      <c r="I9" s="6"/>
      <c r="J9" s="30"/>
      <c r="K9" s="28"/>
      <c r="L9" s="31"/>
      <c r="M9" s="27"/>
      <c r="N9" s="28"/>
      <c r="O9" s="31"/>
      <c r="P9" s="126"/>
      <c r="Q9" s="126"/>
      <c r="R9" s="126"/>
      <c r="S9" s="126"/>
      <c r="T9" s="126"/>
      <c r="U9" s="126"/>
      <c r="V9" s="126"/>
      <c r="W9" s="73"/>
      <c r="X9" s="73"/>
      <c r="Y9" s="73"/>
      <c r="Z9" s="73"/>
      <c r="AA9" s="73"/>
      <c r="AB9" s="73"/>
      <c r="AC9" s="73"/>
      <c r="AD9" s="73"/>
      <c r="AE9" s="73"/>
      <c r="AF9" s="29"/>
      <c r="AG9" s="124"/>
      <c r="AH9" s="125"/>
    </row>
    <row r="10" spans="1:36" ht="12.95" customHeight="1">
      <c r="B10" s="77"/>
      <c r="C10" s="73"/>
      <c r="D10" s="73"/>
      <c r="E10" s="81"/>
      <c r="F10" s="2" t="s">
        <v>87</v>
      </c>
      <c r="G10" s="127">
        <f>ROUND(1.5*A8/1000,1)</f>
        <v>0.4</v>
      </c>
      <c r="H10" s="2"/>
      <c r="I10" s="2"/>
      <c r="J10" s="32"/>
      <c r="K10" s="33"/>
      <c r="L10" s="34"/>
      <c r="M10" s="35"/>
      <c r="N10" s="33"/>
      <c r="O10" s="34"/>
      <c r="P10" s="126"/>
      <c r="Q10" s="126"/>
      <c r="R10" s="126"/>
      <c r="S10" s="126"/>
      <c r="T10" s="126"/>
      <c r="U10" s="126"/>
      <c r="V10" s="126"/>
      <c r="W10" s="74"/>
      <c r="X10" s="74"/>
      <c r="Y10" s="74"/>
      <c r="Z10" s="74"/>
      <c r="AA10" s="74"/>
      <c r="AB10" s="74"/>
      <c r="AC10" s="74"/>
      <c r="AD10" s="73"/>
      <c r="AE10" s="73"/>
      <c r="AF10" s="29"/>
      <c r="AG10" s="124"/>
      <c r="AH10" s="125"/>
    </row>
    <row r="11" spans="1:36" ht="12.95" customHeight="1">
      <c r="B11" s="77"/>
      <c r="C11" s="73"/>
      <c r="D11" s="73"/>
      <c r="E11" s="79" t="s">
        <v>42</v>
      </c>
      <c r="F11" s="3" t="s">
        <v>88</v>
      </c>
      <c r="G11" s="3">
        <f>ROUND(75*A8/1000,0)</f>
        <v>21</v>
      </c>
      <c r="H11" s="3"/>
      <c r="I11" s="3"/>
      <c r="J11" s="24"/>
      <c r="K11" s="25"/>
      <c r="L11" s="26"/>
      <c r="M11" s="27"/>
      <c r="N11" s="28"/>
      <c r="O11" s="26"/>
      <c r="P11" s="126"/>
      <c r="Q11" s="126"/>
      <c r="R11" s="126"/>
      <c r="S11" s="126"/>
      <c r="T11" s="126"/>
      <c r="U11" s="126"/>
      <c r="V11" s="126"/>
      <c r="W11" s="72"/>
      <c r="X11" s="72"/>
      <c r="Y11" s="72"/>
      <c r="Z11" s="72"/>
      <c r="AA11" s="72"/>
      <c r="AB11" s="72"/>
      <c r="AC11" s="72"/>
      <c r="AD11" s="73"/>
      <c r="AE11" s="73"/>
      <c r="AG11" s="128"/>
      <c r="AH11" s="125"/>
      <c r="AI11" s="19"/>
      <c r="AJ11" s="129"/>
    </row>
    <row r="12" spans="1:36" ht="12.95" customHeight="1">
      <c r="B12" s="77"/>
      <c r="C12" s="73"/>
      <c r="D12" s="73"/>
      <c r="E12" s="80"/>
      <c r="F12" s="3" t="s">
        <v>89</v>
      </c>
      <c r="G12" s="3">
        <f>ROUND(15*A8/1000,0)</f>
        <v>4</v>
      </c>
      <c r="H12" s="3"/>
      <c r="I12" s="3"/>
      <c r="J12" s="30"/>
      <c r="K12" s="28"/>
      <c r="L12" s="31"/>
      <c r="M12" s="27"/>
      <c r="N12" s="28"/>
      <c r="O12" s="31"/>
      <c r="P12" s="126"/>
      <c r="Q12" s="126"/>
      <c r="R12" s="126"/>
      <c r="S12" s="126"/>
      <c r="T12" s="126"/>
      <c r="U12" s="126"/>
      <c r="V12" s="126"/>
      <c r="W12" s="73"/>
      <c r="X12" s="73"/>
      <c r="Y12" s="73"/>
      <c r="Z12" s="73"/>
      <c r="AA12" s="73"/>
      <c r="AB12" s="73"/>
      <c r="AC12" s="73"/>
      <c r="AD12" s="73"/>
      <c r="AE12" s="73"/>
      <c r="AG12" s="128"/>
      <c r="AH12" s="125"/>
      <c r="AI12" s="19"/>
      <c r="AJ12" s="129"/>
    </row>
    <row r="13" spans="1:36" ht="12.95" customHeight="1">
      <c r="B13" s="77"/>
      <c r="C13" s="73"/>
      <c r="D13" s="73"/>
      <c r="E13" s="81"/>
      <c r="F13" s="3"/>
      <c r="G13" s="3"/>
      <c r="H13" s="3"/>
      <c r="I13" s="3"/>
      <c r="J13" s="30"/>
      <c r="K13" s="28"/>
      <c r="L13" s="34"/>
      <c r="M13" s="27"/>
      <c r="N13" s="28"/>
      <c r="O13" s="34"/>
      <c r="P13" s="126"/>
      <c r="Q13" s="126"/>
      <c r="R13" s="126"/>
      <c r="S13" s="126"/>
      <c r="T13" s="126"/>
      <c r="U13" s="126"/>
      <c r="V13" s="126"/>
      <c r="W13" s="74"/>
      <c r="X13" s="74"/>
      <c r="Y13" s="74"/>
      <c r="Z13" s="74"/>
      <c r="AA13" s="74"/>
      <c r="AB13" s="74"/>
      <c r="AC13" s="74"/>
      <c r="AD13" s="73"/>
      <c r="AE13" s="73"/>
      <c r="AG13" s="128"/>
      <c r="AH13" s="125"/>
      <c r="AI13" s="19"/>
      <c r="AJ13" s="129"/>
    </row>
    <row r="14" spans="1:36" ht="12.95" customHeight="1">
      <c r="B14" s="77"/>
      <c r="C14" s="73"/>
      <c r="D14" s="73"/>
      <c r="E14" s="79" t="s">
        <v>9</v>
      </c>
      <c r="F14" s="7" t="s">
        <v>8</v>
      </c>
      <c r="G14" s="130">
        <f>80*A8/1000</f>
        <v>21.92</v>
      </c>
      <c r="H14" s="7"/>
      <c r="I14" s="7"/>
      <c r="J14" s="7"/>
      <c r="K14" s="7"/>
      <c r="L14" s="26"/>
      <c r="M14" s="4"/>
      <c r="N14" s="4"/>
      <c r="O14" s="26"/>
      <c r="P14" s="126"/>
      <c r="Q14" s="126"/>
      <c r="R14" s="126"/>
      <c r="S14" s="126"/>
      <c r="T14" s="126"/>
      <c r="U14" s="126"/>
      <c r="V14" s="126"/>
      <c r="W14" s="72"/>
      <c r="X14" s="72"/>
      <c r="Y14" s="72"/>
      <c r="Z14" s="72"/>
      <c r="AA14" s="72"/>
      <c r="AB14" s="72"/>
      <c r="AC14" s="72"/>
      <c r="AD14" s="73"/>
      <c r="AE14" s="73"/>
      <c r="AG14" s="128"/>
      <c r="AH14" s="131"/>
    </row>
    <row r="15" spans="1:36" ht="12.95" customHeight="1">
      <c r="B15" s="77"/>
      <c r="C15" s="73"/>
      <c r="D15" s="73"/>
      <c r="E15" s="80"/>
      <c r="F15" s="3" t="s">
        <v>7</v>
      </c>
      <c r="G15" s="3">
        <v>3</v>
      </c>
      <c r="H15" s="3"/>
      <c r="I15" s="3"/>
      <c r="J15" s="3"/>
      <c r="K15" s="3"/>
      <c r="L15" s="31"/>
      <c r="M15" s="6"/>
      <c r="N15" s="6"/>
      <c r="O15" s="31"/>
      <c r="P15" s="126"/>
      <c r="Q15" s="126"/>
      <c r="R15" s="126"/>
      <c r="S15" s="126"/>
      <c r="T15" s="126"/>
      <c r="U15" s="126"/>
      <c r="V15" s="126"/>
      <c r="W15" s="73"/>
      <c r="X15" s="73"/>
      <c r="Y15" s="73"/>
      <c r="Z15" s="73"/>
      <c r="AA15" s="73"/>
      <c r="AB15" s="73"/>
      <c r="AC15" s="73"/>
      <c r="AD15" s="73"/>
      <c r="AE15" s="73"/>
      <c r="AG15" s="128"/>
      <c r="AH15" s="132"/>
    </row>
    <row r="16" spans="1:36" ht="12.95" customHeight="1">
      <c r="B16" s="77"/>
      <c r="C16" s="73"/>
      <c r="D16" s="73"/>
      <c r="E16" s="81"/>
      <c r="F16" s="8"/>
      <c r="G16" s="8"/>
      <c r="H16" s="8"/>
      <c r="I16" s="8"/>
      <c r="J16" s="8"/>
      <c r="K16" s="8"/>
      <c r="L16" s="34"/>
      <c r="M16" s="6"/>
      <c r="N16" s="6"/>
      <c r="O16" s="34"/>
      <c r="P16" s="126"/>
      <c r="Q16" s="126"/>
      <c r="R16" s="126"/>
      <c r="S16" s="126"/>
      <c r="T16" s="126"/>
      <c r="U16" s="126"/>
      <c r="V16" s="126"/>
      <c r="W16" s="74"/>
      <c r="X16" s="74"/>
      <c r="Y16" s="74"/>
      <c r="Z16" s="74"/>
      <c r="AA16" s="74"/>
      <c r="AB16" s="74"/>
      <c r="AC16" s="74"/>
      <c r="AD16" s="73"/>
      <c r="AE16" s="73"/>
      <c r="AG16" s="131"/>
      <c r="AH16" s="131"/>
    </row>
    <row r="17" spans="1:41" ht="12.95" customHeight="1">
      <c r="B17" s="77"/>
      <c r="C17" s="73"/>
      <c r="D17" s="73"/>
      <c r="E17" s="79" t="s">
        <v>41</v>
      </c>
      <c r="F17" s="4" t="s">
        <v>90</v>
      </c>
      <c r="G17" s="133">
        <f>ROUND(8.6*A8/1000,1)</f>
        <v>2.4</v>
      </c>
      <c r="H17" s="4"/>
      <c r="I17" s="4"/>
      <c r="J17" s="24"/>
      <c r="K17" s="25"/>
      <c r="L17" s="26"/>
      <c r="M17" s="36"/>
      <c r="N17" s="37"/>
      <c r="O17" s="26"/>
      <c r="P17" s="126"/>
      <c r="Q17" s="126"/>
      <c r="R17" s="126"/>
      <c r="S17" s="126"/>
      <c r="T17" s="126"/>
      <c r="U17" s="126"/>
      <c r="V17" s="126"/>
      <c r="W17" s="72"/>
      <c r="X17" s="72"/>
      <c r="Y17" s="72"/>
      <c r="Z17" s="72"/>
      <c r="AA17" s="72"/>
      <c r="AB17" s="72"/>
      <c r="AC17" s="72"/>
      <c r="AD17" s="73"/>
      <c r="AE17" s="73"/>
      <c r="AG17" s="128"/>
      <c r="AH17" s="125"/>
    </row>
    <row r="18" spans="1:41" ht="12.95" customHeight="1">
      <c r="B18" s="77"/>
      <c r="C18" s="73"/>
      <c r="D18" s="73"/>
      <c r="E18" s="80"/>
      <c r="F18" s="6" t="s">
        <v>91</v>
      </c>
      <c r="G18" s="6">
        <f>ROUND(22*A8/1000,0)</f>
        <v>6</v>
      </c>
      <c r="H18" s="6"/>
      <c r="I18" s="6"/>
      <c r="J18" s="30"/>
      <c r="K18" s="28"/>
      <c r="L18" s="31"/>
      <c r="M18" s="27"/>
      <c r="N18" s="38"/>
      <c r="O18" s="31"/>
      <c r="P18" s="126"/>
      <c r="Q18" s="126"/>
      <c r="R18" s="126"/>
      <c r="S18" s="126"/>
      <c r="T18" s="126"/>
      <c r="U18" s="126"/>
      <c r="V18" s="126"/>
      <c r="W18" s="73"/>
      <c r="X18" s="73"/>
      <c r="Y18" s="73"/>
      <c r="Z18" s="73"/>
      <c r="AA18" s="73"/>
      <c r="AB18" s="73"/>
      <c r="AC18" s="73"/>
      <c r="AD18" s="73"/>
      <c r="AE18" s="73"/>
      <c r="AG18" s="128"/>
      <c r="AH18" s="125"/>
    </row>
    <row r="19" spans="1:41" ht="12.95" customHeight="1">
      <c r="B19" s="78"/>
      <c r="C19" s="74"/>
      <c r="D19" s="74"/>
      <c r="E19" s="81"/>
      <c r="F19" s="2" t="s">
        <v>92</v>
      </c>
      <c r="G19" s="2">
        <f>ROUND(0.5*A8/1000,1)</f>
        <v>0.1</v>
      </c>
      <c r="H19" s="2"/>
      <c r="I19" s="2"/>
      <c r="J19" s="32"/>
      <c r="K19" s="33"/>
      <c r="L19" s="34"/>
      <c r="M19" s="35"/>
      <c r="N19" s="39"/>
      <c r="O19" s="34"/>
      <c r="P19" s="134"/>
      <c r="Q19" s="134"/>
      <c r="R19" s="134"/>
      <c r="S19" s="134"/>
      <c r="T19" s="134"/>
      <c r="U19" s="134"/>
      <c r="V19" s="134"/>
      <c r="W19" s="74"/>
      <c r="X19" s="74"/>
      <c r="Y19" s="74"/>
      <c r="Z19" s="74"/>
      <c r="AA19" s="74"/>
      <c r="AB19" s="74"/>
      <c r="AC19" s="74"/>
      <c r="AD19" s="74"/>
      <c r="AE19" s="74"/>
      <c r="AG19" s="128"/>
      <c r="AH19" s="125"/>
    </row>
    <row r="20" spans="1:41" s="40" customFormat="1" ht="12.75" customHeight="1">
      <c r="B20" s="85" t="s">
        <v>28</v>
      </c>
      <c r="C20" s="86"/>
      <c r="D20" s="87"/>
      <c r="E20" s="98" t="s">
        <v>40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G20" s="135"/>
    </row>
    <row r="21" spans="1:41" ht="12.95" customHeight="1">
      <c r="A21" s="1">
        <v>274</v>
      </c>
      <c r="B21" s="76">
        <v>43711</v>
      </c>
      <c r="C21" s="72" t="s">
        <v>39</v>
      </c>
      <c r="D21" s="72" t="s">
        <v>25</v>
      </c>
      <c r="E21" s="79" t="s">
        <v>75</v>
      </c>
      <c r="F21" s="7" t="s">
        <v>74</v>
      </c>
      <c r="G21" s="136">
        <f>65*A21/1000</f>
        <v>17.809999999999999</v>
      </c>
      <c r="H21" s="3"/>
      <c r="I21" s="3"/>
      <c r="J21" s="41"/>
      <c r="K21" s="42"/>
      <c r="L21" s="26"/>
      <c r="M21" s="43"/>
      <c r="N21" s="44"/>
      <c r="O21" s="26"/>
      <c r="P21" s="123">
        <v>5.0999999999999996</v>
      </c>
      <c r="Q21" s="123">
        <v>2</v>
      </c>
      <c r="R21" s="123">
        <v>0</v>
      </c>
      <c r="S21" s="123">
        <v>2.2000000000000002</v>
      </c>
      <c r="T21" s="123">
        <v>0</v>
      </c>
      <c r="U21" s="123">
        <v>2.5</v>
      </c>
      <c r="V21" s="123">
        <f>SUM(P21*70+Q21*75+R21*120+S21*25+T21*60+U21*45)</f>
        <v>674.5</v>
      </c>
      <c r="W21" s="72"/>
      <c r="X21" s="72"/>
      <c r="Y21" s="72"/>
      <c r="Z21" s="72"/>
      <c r="AA21" s="72"/>
      <c r="AB21" s="72"/>
      <c r="AC21" s="72"/>
      <c r="AD21" s="72"/>
      <c r="AE21" s="82"/>
      <c r="AG21" s="128"/>
      <c r="AH21" s="125"/>
    </row>
    <row r="22" spans="1:41" ht="12.95" customHeight="1">
      <c r="B22" s="77"/>
      <c r="C22" s="73"/>
      <c r="D22" s="73"/>
      <c r="E22" s="80"/>
      <c r="F22" s="137" t="s">
        <v>93</v>
      </c>
      <c r="G22" s="138">
        <f>ROUND(30*A21/1000,0)</f>
        <v>8</v>
      </c>
      <c r="H22" s="3"/>
      <c r="I22" s="3"/>
      <c r="J22" s="45"/>
      <c r="K22" s="46"/>
      <c r="L22" s="31"/>
      <c r="M22" s="47"/>
      <c r="N22" s="48"/>
      <c r="O22" s="31"/>
      <c r="P22" s="126"/>
      <c r="Q22" s="126"/>
      <c r="R22" s="126"/>
      <c r="S22" s="126"/>
      <c r="T22" s="126"/>
      <c r="U22" s="126"/>
      <c r="V22" s="126"/>
      <c r="W22" s="73"/>
      <c r="X22" s="73"/>
      <c r="Y22" s="73"/>
      <c r="Z22" s="73"/>
      <c r="AA22" s="73"/>
      <c r="AB22" s="73"/>
      <c r="AC22" s="73"/>
      <c r="AD22" s="73"/>
      <c r="AE22" s="83"/>
      <c r="AG22" s="128"/>
      <c r="AH22" s="125"/>
    </row>
    <row r="23" spans="1:41" ht="12.95" customHeight="1">
      <c r="B23" s="77"/>
      <c r="C23" s="73"/>
      <c r="D23" s="73"/>
      <c r="E23" s="81"/>
      <c r="F23" s="18" t="s">
        <v>38</v>
      </c>
      <c r="G23" s="139">
        <f>ROUND(11.75*A21/1000,0)</f>
        <v>3</v>
      </c>
      <c r="H23" s="17"/>
      <c r="I23" s="140"/>
      <c r="J23" s="49"/>
      <c r="K23" s="50"/>
      <c r="L23" s="34"/>
      <c r="M23" s="51"/>
      <c r="N23" s="52"/>
      <c r="O23" s="34"/>
      <c r="P23" s="126"/>
      <c r="Q23" s="126"/>
      <c r="R23" s="126"/>
      <c r="S23" s="126"/>
      <c r="T23" s="126"/>
      <c r="U23" s="126"/>
      <c r="V23" s="126"/>
      <c r="W23" s="74"/>
      <c r="X23" s="74"/>
      <c r="Y23" s="74"/>
      <c r="Z23" s="74"/>
      <c r="AA23" s="74"/>
      <c r="AB23" s="74"/>
      <c r="AC23" s="74"/>
      <c r="AD23" s="74"/>
      <c r="AE23" s="83"/>
      <c r="AG23" s="128"/>
      <c r="AH23" s="125"/>
    </row>
    <row r="24" spans="1:41" ht="12.95" customHeight="1">
      <c r="B24" s="77"/>
      <c r="C24" s="73"/>
      <c r="D24" s="73"/>
      <c r="E24" s="79" t="s">
        <v>37</v>
      </c>
      <c r="F24" s="3" t="s">
        <v>94</v>
      </c>
      <c r="G24" s="3">
        <f>ROUND(75*A21/1000,0)</f>
        <v>21</v>
      </c>
      <c r="H24" s="3"/>
      <c r="I24" s="3"/>
      <c r="J24" s="45"/>
      <c r="K24" s="46"/>
      <c r="L24" s="26"/>
      <c r="M24" s="47"/>
      <c r="N24" s="48"/>
      <c r="O24" s="26"/>
      <c r="P24" s="126"/>
      <c r="Q24" s="126"/>
      <c r="R24" s="126"/>
      <c r="S24" s="126"/>
      <c r="T24" s="126"/>
      <c r="U24" s="126"/>
      <c r="V24" s="126"/>
      <c r="W24" s="72"/>
      <c r="X24" s="72"/>
      <c r="Y24" s="72"/>
      <c r="Z24" s="72"/>
      <c r="AA24" s="72"/>
      <c r="AB24" s="72"/>
      <c r="AC24" s="72"/>
      <c r="AD24" s="72"/>
      <c r="AE24" s="83"/>
      <c r="AG24" s="128"/>
      <c r="AH24" s="125"/>
    </row>
    <row r="25" spans="1:41" ht="12.95" customHeight="1">
      <c r="B25" s="77"/>
      <c r="C25" s="73"/>
      <c r="D25" s="73"/>
      <c r="E25" s="80"/>
      <c r="F25" s="3" t="s">
        <v>95</v>
      </c>
      <c r="G25" s="141">
        <f>ROUND(6.5*A21/1000,1)</f>
        <v>1.8</v>
      </c>
      <c r="H25" s="3"/>
      <c r="I25" s="3"/>
      <c r="J25" s="45"/>
      <c r="K25" s="46"/>
      <c r="L25" s="31"/>
      <c r="M25" s="47"/>
      <c r="N25" s="48"/>
      <c r="O25" s="31"/>
      <c r="P25" s="126"/>
      <c r="Q25" s="126"/>
      <c r="R25" s="126"/>
      <c r="S25" s="126"/>
      <c r="T25" s="126"/>
      <c r="U25" s="126"/>
      <c r="V25" s="126"/>
      <c r="W25" s="73"/>
      <c r="X25" s="73"/>
      <c r="Y25" s="73"/>
      <c r="Z25" s="73"/>
      <c r="AA25" s="73"/>
      <c r="AB25" s="73"/>
      <c r="AC25" s="73"/>
      <c r="AD25" s="73"/>
      <c r="AE25" s="83"/>
      <c r="AG25" s="128"/>
      <c r="AH25" s="125"/>
    </row>
    <row r="26" spans="1:41" ht="12.95" customHeight="1">
      <c r="B26" s="77"/>
      <c r="C26" s="73"/>
      <c r="D26" s="73"/>
      <c r="E26" s="81"/>
      <c r="F26" s="3" t="s">
        <v>96</v>
      </c>
      <c r="G26" s="3">
        <f>ROUND(5*A21/1000,0)</f>
        <v>1</v>
      </c>
      <c r="H26" s="3"/>
      <c r="I26" s="3"/>
      <c r="J26" s="45"/>
      <c r="K26" s="46"/>
      <c r="L26" s="34"/>
      <c r="M26" s="47"/>
      <c r="N26" s="48"/>
      <c r="O26" s="34"/>
      <c r="P26" s="126"/>
      <c r="Q26" s="126"/>
      <c r="R26" s="126"/>
      <c r="S26" s="126"/>
      <c r="T26" s="126"/>
      <c r="U26" s="126"/>
      <c r="V26" s="126"/>
      <c r="W26" s="74"/>
      <c r="X26" s="74"/>
      <c r="Y26" s="74"/>
      <c r="Z26" s="74"/>
      <c r="AA26" s="74"/>
      <c r="AB26" s="74"/>
      <c r="AC26" s="74"/>
      <c r="AD26" s="74"/>
      <c r="AE26" s="83"/>
      <c r="AG26" s="128"/>
      <c r="AH26" s="125"/>
    </row>
    <row r="27" spans="1:41" ht="12.95" customHeight="1">
      <c r="B27" s="77"/>
      <c r="C27" s="73"/>
      <c r="D27" s="73"/>
      <c r="E27" s="79" t="s">
        <v>18</v>
      </c>
      <c r="F27" s="7" t="s">
        <v>8</v>
      </c>
      <c r="G27" s="130">
        <f>80*A21/1000</f>
        <v>21.92</v>
      </c>
      <c r="H27" s="7"/>
      <c r="I27" s="7"/>
      <c r="J27" s="24"/>
      <c r="K27" s="25"/>
      <c r="L27" s="26"/>
      <c r="M27" s="43"/>
      <c r="N27" s="53"/>
      <c r="O27" s="26"/>
      <c r="P27" s="126"/>
      <c r="Q27" s="126"/>
      <c r="R27" s="126"/>
      <c r="S27" s="126"/>
      <c r="T27" s="126"/>
      <c r="U27" s="126"/>
      <c r="V27" s="126"/>
      <c r="W27" s="72"/>
      <c r="X27" s="72"/>
      <c r="Y27" s="72"/>
      <c r="Z27" s="72"/>
      <c r="AA27" s="72"/>
      <c r="AB27" s="72"/>
      <c r="AC27" s="72"/>
      <c r="AD27" s="72"/>
      <c r="AE27" s="83"/>
      <c r="AG27" s="131"/>
      <c r="AH27" s="131"/>
      <c r="AI27" s="19"/>
      <c r="AJ27" s="19"/>
      <c r="AK27" s="19"/>
      <c r="AL27" s="19"/>
      <c r="AM27" s="19"/>
      <c r="AN27" s="19"/>
      <c r="AO27" s="19"/>
    </row>
    <row r="28" spans="1:41" ht="12.95" customHeight="1">
      <c r="B28" s="77"/>
      <c r="C28" s="73"/>
      <c r="D28" s="73"/>
      <c r="E28" s="80"/>
      <c r="F28" s="3" t="s">
        <v>7</v>
      </c>
      <c r="G28" s="3" t="s">
        <v>6</v>
      </c>
      <c r="H28" s="3"/>
      <c r="I28" s="3"/>
      <c r="J28" s="30"/>
      <c r="K28" s="28"/>
      <c r="L28" s="31"/>
      <c r="M28" s="47"/>
      <c r="N28" s="54"/>
      <c r="O28" s="31"/>
      <c r="P28" s="126"/>
      <c r="Q28" s="126"/>
      <c r="R28" s="126"/>
      <c r="S28" s="126"/>
      <c r="T28" s="126"/>
      <c r="U28" s="126"/>
      <c r="V28" s="126"/>
      <c r="W28" s="73"/>
      <c r="X28" s="73"/>
      <c r="Y28" s="73"/>
      <c r="Z28" s="73"/>
      <c r="AA28" s="73"/>
      <c r="AB28" s="73"/>
      <c r="AC28" s="73"/>
      <c r="AD28" s="73"/>
      <c r="AE28" s="83"/>
      <c r="AG28" s="131"/>
      <c r="AH28" s="132"/>
      <c r="AI28" s="19"/>
      <c r="AJ28" s="19"/>
      <c r="AK28" s="19"/>
      <c r="AL28" s="19"/>
      <c r="AM28" s="19"/>
      <c r="AN28" s="19"/>
      <c r="AO28" s="19"/>
    </row>
    <row r="29" spans="1:41" ht="12.95" customHeight="1">
      <c r="B29" s="77"/>
      <c r="C29" s="73"/>
      <c r="D29" s="73"/>
      <c r="E29" s="81"/>
      <c r="F29" s="8"/>
      <c r="G29" s="8"/>
      <c r="H29" s="8"/>
      <c r="I29" s="8"/>
      <c r="J29" s="32"/>
      <c r="K29" s="33"/>
      <c r="L29" s="31"/>
      <c r="M29" s="47"/>
      <c r="N29" s="55"/>
      <c r="O29" s="34"/>
      <c r="P29" s="126"/>
      <c r="Q29" s="126"/>
      <c r="R29" s="126"/>
      <c r="S29" s="126"/>
      <c r="T29" s="126"/>
      <c r="U29" s="126"/>
      <c r="V29" s="126"/>
      <c r="W29" s="74"/>
      <c r="X29" s="74"/>
      <c r="Y29" s="74"/>
      <c r="Z29" s="74"/>
      <c r="AA29" s="74"/>
      <c r="AB29" s="74"/>
      <c r="AC29" s="74"/>
      <c r="AD29" s="74"/>
      <c r="AE29" s="83"/>
      <c r="AG29" s="131"/>
      <c r="AH29" s="131"/>
      <c r="AI29" s="19"/>
      <c r="AJ29" s="19"/>
      <c r="AK29" s="19"/>
      <c r="AL29" s="19"/>
      <c r="AM29" s="19"/>
      <c r="AN29" s="19"/>
      <c r="AO29" s="19"/>
    </row>
    <row r="30" spans="1:41" ht="12.95" customHeight="1">
      <c r="B30" s="77"/>
      <c r="C30" s="73"/>
      <c r="D30" s="73"/>
      <c r="E30" s="104" t="s">
        <v>36</v>
      </c>
      <c r="F30" s="16" t="s">
        <v>97</v>
      </c>
      <c r="G30" s="142">
        <f>ROUND(1*A21/1000,1)</f>
        <v>0.3</v>
      </c>
      <c r="H30" s="16" t="s">
        <v>35</v>
      </c>
      <c r="I30" s="4">
        <f>ROUND(0.5*A21/1000,1)</f>
        <v>0.1</v>
      </c>
      <c r="J30" s="24"/>
      <c r="K30" s="25"/>
      <c r="L30" s="26"/>
      <c r="M30" s="43"/>
      <c r="N30" s="53"/>
      <c r="O30" s="26"/>
      <c r="P30" s="126"/>
      <c r="Q30" s="126"/>
      <c r="R30" s="126"/>
      <c r="S30" s="126"/>
      <c r="T30" s="126"/>
      <c r="U30" s="126"/>
      <c r="V30" s="126"/>
      <c r="W30" s="72"/>
      <c r="X30" s="72"/>
      <c r="Y30" s="72"/>
      <c r="Z30" s="72"/>
      <c r="AA30" s="72"/>
      <c r="AB30" s="72"/>
      <c r="AC30" s="72"/>
      <c r="AD30" s="72"/>
      <c r="AE30" s="83"/>
      <c r="AG30" s="128"/>
      <c r="AH30" s="125"/>
      <c r="AI30" s="19"/>
      <c r="AJ30" s="19"/>
      <c r="AK30" s="19"/>
      <c r="AL30" s="19"/>
      <c r="AM30" s="19"/>
      <c r="AN30" s="19"/>
      <c r="AO30" s="19"/>
    </row>
    <row r="31" spans="1:41" ht="12.95" customHeight="1">
      <c r="B31" s="77"/>
      <c r="C31" s="73"/>
      <c r="D31" s="73"/>
      <c r="E31" s="143"/>
      <c r="F31" s="144" t="s">
        <v>98</v>
      </c>
      <c r="G31" s="145">
        <f>20*A21/1000</f>
        <v>5.48</v>
      </c>
      <c r="H31" s="6"/>
      <c r="I31" s="6"/>
      <c r="J31" s="30"/>
      <c r="K31" s="28"/>
      <c r="L31" s="31"/>
      <c r="M31" s="47"/>
      <c r="N31" s="54"/>
      <c r="O31" s="31"/>
      <c r="P31" s="126"/>
      <c r="Q31" s="126"/>
      <c r="R31" s="126"/>
      <c r="S31" s="126"/>
      <c r="T31" s="126"/>
      <c r="U31" s="126"/>
      <c r="V31" s="126"/>
      <c r="W31" s="73"/>
      <c r="X31" s="73"/>
      <c r="Y31" s="73"/>
      <c r="Z31" s="73"/>
      <c r="AA31" s="73"/>
      <c r="AB31" s="73"/>
      <c r="AC31" s="73"/>
      <c r="AD31" s="73"/>
      <c r="AE31" s="83"/>
      <c r="AG31" s="128"/>
      <c r="AH31" s="125"/>
      <c r="AI31" s="19"/>
      <c r="AJ31" s="19"/>
      <c r="AK31" s="19"/>
      <c r="AL31" s="19"/>
      <c r="AM31" s="19"/>
      <c r="AN31" s="19"/>
      <c r="AO31" s="19"/>
    </row>
    <row r="32" spans="1:41" ht="12.95" customHeight="1">
      <c r="B32" s="78"/>
      <c r="C32" s="74"/>
      <c r="D32" s="74"/>
      <c r="E32" s="146"/>
      <c r="F32" s="8" t="s">
        <v>99</v>
      </c>
      <c r="G32" s="147">
        <f>ROUND(10*A21/1000,0)</f>
        <v>3</v>
      </c>
      <c r="H32" s="2"/>
      <c r="I32" s="2"/>
      <c r="J32" s="32"/>
      <c r="K32" s="33"/>
      <c r="L32" s="34"/>
      <c r="M32" s="51"/>
      <c r="N32" s="55"/>
      <c r="O32" s="31"/>
      <c r="P32" s="134"/>
      <c r="Q32" s="134"/>
      <c r="R32" s="134"/>
      <c r="S32" s="134"/>
      <c r="T32" s="134"/>
      <c r="U32" s="134"/>
      <c r="V32" s="134"/>
      <c r="W32" s="74"/>
      <c r="X32" s="74"/>
      <c r="Y32" s="74"/>
      <c r="Z32" s="74"/>
      <c r="AA32" s="74"/>
      <c r="AB32" s="74"/>
      <c r="AC32" s="74"/>
      <c r="AD32" s="74"/>
      <c r="AE32" s="84"/>
      <c r="AG32" s="128"/>
      <c r="AH32" s="125"/>
      <c r="AI32" s="19"/>
      <c r="AJ32" s="19"/>
      <c r="AK32" s="19"/>
      <c r="AL32" s="19"/>
      <c r="AM32" s="19"/>
      <c r="AN32" s="19"/>
      <c r="AO32" s="19"/>
    </row>
    <row r="33" spans="1:41" s="40" customFormat="1" ht="12.95" customHeight="1">
      <c r="B33" s="85" t="s">
        <v>28</v>
      </c>
      <c r="C33" s="86"/>
      <c r="D33" s="87"/>
      <c r="E33" s="98" t="s">
        <v>34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00"/>
      <c r="AG33" s="148"/>
      <c r="AI33" s="19"/>
      <c r="AJ33" s="19"/>
      <c r="AK33" s="19"/>
      <c r="AL33" s="19"/>
      <c r="AM33" s="19"/>
      <c r="AN33" s="19"/>
      <c r="AO33" s="19"/>
    </row>
    <row r="34" spans="1:41" ht="12.95" customHeight="1">
      <c r="A34" s="1">
        <v>274</v>
      </c>
      <c r="B34" s="76">
        <v>43712</v>
      </c>
      <c r="C34" s="72" t="s">
        <v>33</v>
      </c>
      <c r="D34" s="72" t="s">
        <v>25</v>
      </c>
      <c r="E34" s="79" t="s">
        <v>32</v>
      </c>
      <c r="F34" s="7" t="s">
        <v>100</v>
      </c>
      <c r="G34" s="141">
        <f>ROUND(26*$A$34/1000,0)</f>
        <v>7</v>
      </c>
      <c r="H34" s="7" t="s">
        <v>101</v>
      </c>
      <c r="I34" s="141">
        <f>ROUND(7*$A$34/1000,1)</f>
        <v>1.9</v>
      </c>
      <c r="J34" s="25"/>
      <c r="K34" s="25"/>
      <c r="L34" s="26"/>
      <c r="M34" s="26"/>
      <c r="N34" s="7"/>
      <c r="O34" s="26"/>
      <c r="P34" s="123">
        <v>5.7</v>
      </c>
      <c r="Q34" s="123">
        <v>1</v>
      </c>
      <c r="R34" s="123">
        <v>0</v>
      </c>
      <c r="S34" s="123">
        <v>1.3</v>
      </c>
      <c r="T34" s="123">
        <v>1</v>
      </c>
      <c r="U34" s="123">
        <v>2.5</v>
      </c>
      <c r="V34" s="123">
        <f>Q34*75+P34*70+R34*120+S34*25+T34*60+U34*45</f>
        <v>679</v>
      </c>
      <c r="W34" s="72"/>
      <c r="X34" s="72"/>
      <c r="Y34" s="72"/>
      <c r="Z34" s="72"/>
      <c r="AA34" s="72"/>
      <c r="AB34" s="72"/>
      <c r="AC34" s="72"/>
      <c r="AD34" s="72"/>
      <c r="AE34" s="72"/>
      <c r="AG34" s="128"/>
      <c r="AH34" s="125"/>
      <c r="AI34" s="19"/>
      <c r="AJ34" s="19"/>
      <c r="AK34" s="19"/>
      <c r="AL34" s="19"/>
      <c r="AM34" s="19"/>
      <c r="AN34" s="19"/>
      <c r="AO34" s="19"/>
    </row>
    <row r="35" spans="1:41" ht="12.95" customHeight="1">
      <c r="B35" s="77"/>
      <c r="C35" s="73"/>
      <c r="D35" s="73"/>
      <c r="E35" s="80"/>
      <c r="F35" s="3" t="s">
        <v>31</v>
      </c>
      <c r="G35" s="141">
        <f>ROUND(38*$A$34/1000,0)</f>
        <v>10</v>
      </c>
      <c r="H35" s="15"/>
      <c r="I35" s="149"/>
      <c r="J35" s="28"/>
      <c r="K35" s="28"/>
      <c r="L35" s="31"/>
      <c r="M35" s="31"/>
      <c r="N35" s="3"/>
      <c r="O35" s="31"/>
      <c r="P35" s="126"/>
      <c r="Q35" s="126"/>
      <c r="R35" s="126"/>
      <c r="S35" s="126"/>
      <c r="T35" s="126"/>
      <c r="U35" s="126"/>
      <c r="V35" s="126"/>
      <c r="W35" s="73"/>
      <c r="X35" s="73"/>
      <c r="Y35" s="73"/>
      <c r="Z35" s="73"/>
      <c r="AA35" s="73"/>
      <c r="AB35" s="73"/>
      <c r="AC35" s="73"/>
      <c r="AD35" s="73"/>
      <c r="AE35" s="73"/>
      <c r="AG35" s="128"/>
      <c r="AH35" s="125"/>
      <c r="AI35" s="19"/>
      <c r="AJ35" s="19"/>
      <c r="AK35" s="19"/>
      <c r="AL35" s="19"/>
      <c r="AM35" s="19"/>
      <c r="AN35" s="19"/>
      <c r="AO35" s="19"/>
    </row>
    <row r="36" spans="1:41" ht="12.95" customHeight="1">
      <c r="B36" s="77"/>
      <c r="C36" s="73"/>
      <c r="D36" s="73"/>
      <c r="E36" s="81"/>
      <c r="F36" s="8" t="s">
        <v>102</v>
      </c>
      <c r="G36" s="8">
        <f>ROUND(32*$A$34/1000,0)</f>
        <v>9</v>
      </c>
      <c r="H36" s="8"/>
      <c r="I36" s="8"/>
      <c r="J36" s="28"/>
      <c r="K36" s="28"/>
      <c r="L36" s="31"/>
      <c r="M36" s="31"/>
      <c r="N36" s="3"/>
      <c r="O36" s="31"/>
      <c r="P36" s="126"/>
      <c r="Q36" s="126"/>
      <c r="R36" s="126"/>
      <c r="S36" s="126"/>
      <c r="T36" s="126"/>
      <c r="U36" s="126"/>
      <c r="V36" s="126"/>
      <c r="W36" s="74"/>
      <c r="X36" s="74"/>
      <c r="Y36" s="74"/>
      <c r="Z36" s="74"/>
      <c r="AA36" s="74"/>
      <c r="AB36" s="74"/>
      <c r="AC36" s="74"/>
      <c r="AD36" s="74"/>
      <c r="AE36" s="73"/>
      <c r="AG36" s="128"/>
      <c r="AH36" s="125"/>
      <c r="AI36" s="19"/>
      <c r="AJ36" s="19"/>
      <c r="AK36" s="19"/>
      <c r="AL36" s="19"/>
      <c r="AM36" s="19"/>
      <c r="AN36" s="19"/>
      <c r="AO36" s="19"/>
    </row>
    <row r="37" spans="1:41" ht="12.95" customHeight="1">
      <c r="B37" s="77"/>
      <c r="C37" s="73"/>
      <c r="D37" s="73"/>
      <c r="E37" s="79" t="s">
        <v>30</v>
      </c>
      <c r="F37" s="7" t="s">
        <v>103</v>
      </c>
      <c r="G37" s="7" t="s">
        <v>104</v>
      </c>
      <c r="H37" s="10"/>
      <c r="I37" s="3"/>
      <c r="J37" s="33"/>
      <c r="K37" s="33"/>
      <c r="L37" s="34"/>
      <c r="M37" s="34"/>
      <c r="N37" s="8"/>
      <c r="O37" s="34"/>
      <c r="P37" s="126"/>
      <c r="Q37" s="126"/>
      <c r="R37" s="126"/>
      <c r="S37" s="126"/>
      <c r="T37" s="126"/>
      <c r="U37" s="126"/>
      <c r="V37" s="126"/>
      <c r="W37" s="72"/>
      <c r="X37" s="72"/>
      <c r="Y37" s="72"/>
      <c r="Z37" s="72"/>
      <c r="AA37" s="72"/>
      <c r="AB37" s="72"/>
      <c r="AC37" s="72"/>
      <c r="AD37" s="72"/>
      <c r="AE37" s="73"/>
      <c r="AG37" s="131"/>
      <c r="AH37" s="128"/>
      <c r="AI37" s="19"/>
      <c r="AJ37" s="19"/>
      <c r="AK37" s="19"/>
      <c r="AL37" s="19"/>
      <c r="AM37" s="19"/>
      <c r="AN37" s="19"/>
      <c r="AO37" s="19"/>
    </row>
    <row r="38" spans="1:41" ht="12.95" customHeight="1">
      <c r="B38" s="77"/>
      <c r="C38" s="73"/>
      <c r="D38" s="73"/>
      <c r="E38" s="80"/>
      <c r="F38" s="150"/>
      <c r="G38" s="150"/>
      <c r="H38" s="10"/>
      <c r="I38" s="28"/>
      <c r="J38" s="28"/>
      <c r="K38" s="28"/>
      <c r="L38" s="26"/>
      <c r="M38" s="31"/>
      <c r="N38" s="3"/>
      <c r="O38" s="26"/>
      <c r="P38" s="126"/>
      <c r="Q38" s="126"/>
      <c r="R38" s="126"/>
      <c r="S38" s="126"/>
      <c r="T38" s="126"/>
      <c r="U38" s="126"/>
      <c r="V38" s="126"/>
      <c r="W38" s="73"/>
      <c r="X38" s="73"/>
      <c r="Y38" s="73"/>
      <c r="Z38" s="73"/>
      <c r="AA38" s="73"/>
      <c r="AB38" s="73"/>
      <c r="AC38" s="73"/>
      <c r="AD38" s="73"/>
      <c r="AE38" s="73"/>
      <c r="AG38" s="131"/>
      <c r="AH38" s="128"/>
      <c r="AI38" s="19"/>
      <c r="AJ38" s="19"/>
      <c r="AK38" s="19"/>
      <c r="AL38" s="19"/>
      <c r="AM38" s="19"/>
      <c r="AN38" s="19"/>
      <c r="AO38" s="19"/>
    </row>
    <row r="39" spans="1:41" ht="12.95" customHeight="1">
      <c r="B39" s="77"/>
      <c r="C39" s="73"/>
      <c r="D39" s="73"/>
      <c r="E39" s="81"/>
      <c r="F39" s="8"/>
      <c r="G39" s="3"/>
      <c r="H39" s="8"/>
      <c r="I39" s="28"/>
      <c r="J39" s="28"/>
      <c r="K39" s="28"/>
      <c r="L39" s="31"/>
      <c r="M39" s="31"/>
      <c r="N39" s="3"/>
      <c r="O39" s="31"/>
      <c r="P39" s="126"/>
      <c r="Q39" s="126"/>
      <c r="R39" s="126"/>
      <c r="S39" s="126"/>
      <c r="T39" s="126"/>
      <c r="U39" s="126"/>
      <c r="V39" s="126"/>
      <c r="W39" s="74"/>
      <c r="X39" s="74"/>
      <c r="Y39" s="74"/>
      <c r="Z39" s="74"/>
      <c r="AA39" s="74"/>
      <c r="AB39" s="74"/>
      <c r="AC39" s="74"/>
      <c r="AD39" s="74"/>
      <c r="AE39" s="73"/>
      <c r="AG39" s="131"/>
      <c r="AH39" s="128"/>
      <c r="AI39" s="19"/>
      <c r="AJ39" s="19"/>
      <c r="AK39" s="19"/>
      <c r="AL39" s="19"/>
      <c r="AM39" s="19"/>
      <c r="AN39" s="19"/>
      <c r="AO39" s="19"/>
    </row>
    <row r="40" spans="1:41" ht="12.95" customHeight="1">
      <c r="B40" s="77"/>
      <c r="C40" s="73"/>
      <c r="D40" s="73"/>
      <c r="E40" s="79" t="s">
        <v>9</v>
      </c>
      <c r="F40" s="7" t="s">
        <v>8</v>
      </c>
      <c r="G40" s="130">
        <f>80*A34/1000</f>
        <v>21.92</v>
      </c>
      <c r="H40" s="10"/>
      <c r="I40" s="7"/>
      <c r="J40" s="28"/>
      <c r="K40" s="28"/>
      <c r="L40" s="34"/>
      <c r="M40" s="31"/>
      <c r="N40" s="3"/>
      <c r="O40" s="34"/>
      <c r="P40" s="126"/>
      <c r="Q40" s="126"/>
      <c r="R40" s="126"/>
      <c r="S40" s="126"/>
      <c r="T40" s="126"/>
      <c r="U40" s="126"/>
      <c r="V40" s="126"/>
      <c r="W40" s="72"/>
      <c r="X40" s="72"/>
      <c r="Y40" s="72"/>
      <c r="Z40" s="72"/>
      <c r="AA40" s="72"/>
      <c r="AB40" s="72"/>
      <c r="AC40" s="72"/>
      <c r="AD40" s="72"/>
      <c r="AE40" s="73"/>
      <c r="AG40" s="128"/>
      <c r="AH40" s="131"/>
      <c r="AI40" s="19"/>
      <c r="AJ40" s="19"/>
      <c r="AK40" s="19"/>
      <c r="AL40" s="19"/>
      <c r="AM40" s="19"/>
      <c r="AN40" s="19"/>
      <c r="AO40" s="19"/>
    </row>
    <row r="41" spans="1:41" ht="12.95" customHeight="1">
      <c r="B41" s="77"/>
      <c r="C41" s="73"/>
      <c r="D41" s="73"/>
      <c r="E41" s="80"/>
      <c r="F41" s="3" t="s">
        <v>7</v>
      </c>
      <c r="G41" s="3" t="s">
        <v>6</v>
      </c>
      <c r="H41" s="10"/>
      <c r="I41" s="28"/>
      <c r="J41" s="56"/>
      <c r="K41" s="67"/>
      <c r="L41" s="26"/>
      <c r="M41" s="26"/>
      <c r="N41" s="67"/>
      <c r="O41" s="26"/>
      <c r="P41" s="126"/>
      <c r="Q41" s="126"/>
      <c r="R41" s="126"/>
      <c r="S41" s="126"/>
      <c r="T41" s="126"/>
      <c r="U41" s="126"/>
      <c r="V41" s="126"/>
      <c r="W41" s="73"/>
      <c r="X41" s="73"/>
      <c r="Y41" s="73"/>
      <c r="Z41" s="73"/>
      <c r="AA41" s="73"/>
      <c r="AB41" s="73"/>
      <c r="AC41" s="73"/>
      <c r="AD41" s="73"/>
      <c r="AE41" s="73"/>
      <c r="AG41" s="128"/>
      <c r="AH41" s="132"/>
      <c r="AI41" s="19"/>
      <c r="AJ41" s="19"/>
      <c r="AK41" s="19"/>
      <c r="AL41" s="19"/>
      <c r="AM41" s="19"/>
      <c r="AN41" s="19"/>
      <c r="AO41" s="19"/>
    </row>
    <row r="42" spans="1:41" ht="12.95" customHeight="1">
      <c r="B42" s="77"/>
      <c r="C42" s="73"/>
      <c r="D42" s="73"/>
      <c r="E42" s="81"/>
      <c r="F42" s="8"/>
      <c r="G42" s="8"/>
      <c r="H42" s="10"/>
      <c r="I42" s="28"/>
      <c r="J42" s="57"/>
      <c r="K42" s="68"/>
      <c r="L42" s="31"/>
      <c r="M42" s="31"/>
      <c r="N42" s="68"/>
      <c r="O42" s="31"/>
      <c r="P42" s="126"/>
      <c r="Q42" s="126"/>
      <c r="R42" s="126"/>
      <c r="S42" s="126"/>
      <c r="T42" s="126"/>
      <c r="U42" s="126"/>
      <c r="V42" s="126"/>
      <c r="W42" s="74"/>
      <c r="X42" s="74"/>
      <c r="Y42" s="74"/>
      <c r="Z42" s="74"/>
      <c r="AA42" s="74"/>
      <c r="AB42" s="74"/>
      <c r="AC42" s="74"/>
      <c r="AD42" s="74"/>
      <c r="AE42" s="73"/>
      <c r="AG42" s="128"/>
      <c r="AH42" s="131"/>
      <c r="AI42" s="19"/>
      <c r="AJ42" s="19"/>
      <c r="AK42" s="19"/>
      <c r="AL42" s="19"/>
      <c r="AM42" s="19"/>
      <c r="AN42" s="19"/>
      <c r="AO42" s="19"/>
    </row>
    <row r="43" spans="1:41" ht="12.95" customHeight="1">
      <c r="B43" s="77"/>
      <c r="C43" s="73"/>
      <c r="D43" s="73"/>
      <c r="E43" s="79" t="s">
        <v>29</v>
      </c>
      <c r="F43" s="3" t="s">
        <v>105</v>
      </c>
      <c r="G43" s="58" t="s">
        <v>106</v>
      </c>
      <c r="H43" s="14"/>
      <c r="I43" s="151"/>
      <c r="J43" s="59"/>
      <c r="K43" s="69"/>
      <c r="L43" s="34"/>
      <c r="M43" s="34"/>
      <c r="N43" s="69"/>
      <c r="O43" s="34"/>
      <c r="P43" s="126"/>
      <c r="Q43" s="126"/>
      <c r="R43" s="126"/>
      <c r="S43" s="126"/>
      <c r="T43" s="126"/>
      <c r="U43" s="126"/>
      <c r="V43" s="126"/>
      <c r="W43" s="72"/>
      <c r="X43" s="72"/>
      <c r="Y43" s="72"/>
      <c r="Z43" s="72"/>
      <c r="AA43" s="72"/>
      <c r="AB43" s="72"/>
      <c r="AC43" s="72"/>
      <c r="AD43" s="72"/>
      <c r="AE43" s="73"/>
      <c r="AG43" s="131"/>
      <c r="AH43" s="125"/>
      <c r="AI43" s="19"/>
      <c r="AJ43" s="19"/>
      <c r="AK43" s="19"/>
      <c r="AL43" s="19"/>
      <c r="AM43" s="19"/>
      <c r="AN43" s="19"/>
      <c r="AO43" s="19"/>
    </row>
    <row r="44" spans="1:41" ht="12.95" customHeight="1">
      <c r="B44" s="77"/>
      <c r="C44" s="73"/>
      <c r="D44" s="73"/>
      <c r="E44" s="80"/>
      <c r="F44" s="152"/>
      <c r="G44" s="152"/>
      <c r="H44" s="13"/>
      <c r="I44" s="153"/>
      <c r="J44" s="57"/>
      <c r="K44" s="68"/>
      <c r="L44" s="31"/>
      <c r="M44" s="31"/>
      <c r="N44" s="68"/>
      <c r="O44" s="31"/>
      <c r="P44" s="126"/>
      <c r="Q44" s="126"/>
      <c r="R44" s="126"/>
      <c r="S44" s="126"/>
      <c r="T44" s="126"/>
      <c r="U44" s="126"/>
      <c r="V44" s="126"/>
      <c r="W44" s="73"/>
      <c r="X44" s="73"/>
      <c r="Y44" s="73"/>
      <c r="Z44" s="73"/>
      <c r="AA44" s="73"/>
      <c r="AB44" s="73"/>
      <c r="AC44" s="73"/>
      <c r="AD44" s="73"/>
      <c r="AE44" s="73"/>
      <c r="AG44" s="131"/>
      <c r="AH44" s="125"/>
      <c r="AI44" s="19"/>
      <c r="AJ44" s="19"/>
      <c r="AK44" s="19"/>
      <c r="AL44" s="19"/>
      <c r="AM44" s="19"/>
      <c r="AN44" s="19"/>
      <c r="AO44" s="19"/>
    </row>
    <row r="45" spans="1:41" ht="12.95" customHeight="1">
      <c r="B45" s="78"/>
      <c r="C45" s="74"/>
      <c r="D45" s="74"/>
      <c r="E45" s="81"/>
      <c r="F45" s="8"/>
      <c r="G45" s="8"/>
      <c r="H45" s="12"/>
      <c r="I45" s="154"/>
      <c r="J45" s="60"/>
      <c r="K45" s="61"/>
      <c r="L45" s="26"/>
      <c r="M45" s="26"/>
      <c r="N45" s="61"/>
      <c r="O45" s="26"/>
      <c r="P45" s="134"/>
      <c r="Q45" s="134"/>
      <c r="R45" s="134"/>
      <c r="S45" s="134"/>
      <c r="T45" s="134"/>
      <c r="U45" s="134"/>
      <c r="V45" s="134"/>
      <c r="W45" s="74"/>
      <c r="X45" s="74"/>
      <c r="Y45" s="74"/>
      <c r="Z45" s="74"/>
      <c r="AA45" s="74"/>
      <c r="AB45" s="74"/>
      <c r="AC45" s="74"/>
      <c r="AD45" s="74"/>
      <c r="AE45" s="74"/>
      <c r="AG45" s="131"/>
      <c r="AH45" s="125"/>
      <c r="AI45" s="19"/>
      <c r="AJ45" s="19"/>
      <c r="AK45" s="19"/>
      <c r="AL45" s="19"/>
      <c r="AM45" s="19"/>
      <c r="AN45" s="19"/>
      <c r="AO45" s="19"/>
    </row>
    <row r="46" spans="1:41" s="40" customFormat="1" ht="12.95" customHeight="1">
      <c r="B46" s="85" t="s">
        <v>28</v>
      </c>
      <c r="C46" s="86"/>
      <c r="D46" s="87"/>
      <c r="E46" s="98" t="s">
        <v>27</v>
      </c>
      <c r="F46" s="99"/>
      <c r="G46" s="99"/>
      <c r="H46" s="99"/>
      <c r="I46" s="99"/>
      <c r="J46" s="99"/>
      <c r="K46" s="99"/>
      <c r="L46" s="99"/>
      <c r="M46" s="99"/>
      <c r="N46" s="99"/>
      <c r="O46" s="102"/>
      <c r="P46" s="102"/>
      <c r="Q46" s="102"/>
      <c r="R46" s="102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100"/>
      <c r="AG46" s="155"/>
      <c r="AI46" s="19"/>
      <c r="AJ46" s="19"/>
      <c r="AK46" s="19"/>
      <c r="AL46" s="19"/>
      <c r="AM46" s="19"/>
      <c r="AN46" s="19"/>
      <c r="AO46" s="19"/>
    </row>
    <row r="47" spans="1:41" ht="12.95" customHeight="1">
      <c r="A47" s="1">
        <v>274</v>
      </c>
      <c r="B47" s="76">
        <v>43713</v>
      </c>
      <c r="C47" s="72" t="s">
        <v>26</v>
      </c>
      <c r="D47" s="72" t="s">
        <v>25</v>
      </c>
      <c r="E47" s="79" t="s">
        <v>24</v>
      </c>
      <c r="F47" s="7" t="s">
        <v>107</v>
      </c>
      <c r="G47" s="7">
        <f>ROUND(50*A47/1000,0)</f>
        <v>14</v>
      </c>
      <c r="H47" s="11" t="s">
        <v>23</v>
      </c>
      <c r="I47" s="7">
        <f>ROUND(24*A47/1000,0)</f>
        <v>7</v>
      </c>
      <c r="J47" s="41"/>
      <c r="K47" s="42"/>
      <c r="L47" s="26"/>
      <c r="M47" s="43"/>
      <c r="N47" s="44"/>
      <c r="O47" s="26"/>
      <c r="P47" s="123">
        <v>5.5</v>
      </c>
      <c r="Q47" s="123">
        <v>2</v>
      </c>
      <c r="R47" s="123">
        <v>0</v>
      </c>
      <c r="S47" s="123">
        <v>1.7</v>
      </c>
      <c r="T47" s="123">
        <v>0</v>
      </c>
      <c r="U47" s="123">
        <v>2.5</v>
      </c>
      <c r="V47" s="123">
        <f>SUM(P47*70+166.5+R47*120+S47*25+T47*60+U47*45)</f>
        <v>706.5</v>
      </c>
      <c r="W47" s="72"/>
      <c r="X47" s="72"/>
      <c r="Y47" s="72"/>
      <c r="Z47" s="72"/>
      <c r="AA47" s="72"/>
      <c r="AB47" s="72"/>
      <c r="AC47" s="72"/>
      <c r="AD47" s="72"/>
      <c r="AE47" s="72"/>
      <c r="AG47" s="128"/>
      <c r="AH47" s="125"/>
      <c r="AI47" s="19"/>
      <c r="AJ47" s="19"/>
      <c r="AK47" s="19"/>
      <c r="AL47" s="19"/>
      <c r="AM47" s="19"/>
      <c r="AN47" s="19"/>
      <c r="AO47" s="19"/>
    </row>
    <row r="48" spans="1:41" ht="12.95" customHeight="1">
      <c r="B48" s="77"/>
      <c r="C48" s="73"/>
      <c r="D48" s="73"/>
      <c r="E48" s="80"/>
      <c r="F48" s="3" t="s">
        <v>22</v>
      </c>
      <c r="G48" s="3" t="s">
        <v>21</v>
      </c>
      <c r="H48" s="10" t="s">
        <v>20</v>
      </c>
      <c r="I48" s="3">
        <f>ROUND(0.8*A47/1000,1)</f>
        <v>0.2</v>
      </c>
      <c r="J48" s="45"/>
      <c r="K48" s="46"/>
      <c r="L48" s="31"/>
      <c r="M48" s="47"/>
      <c r="N48" s="48"/>
      <c r="O48" s="31"/>
      <c r="P48" s="126"/>
      <c r="Q48" s="126"/>
      <c r="R48" s="126"/>
      <c r="S48" s="126"/>
      <c r="T48" s="126"/>
      <c r="U48" s="126"/>
      <c r="V48" s="126"/>
      <c r="W48" s="73"/>
      <c r="X48" s="73"/>
      <c r="Y48" s="73"/>
      <c r="Z48" s="73"/>
      <c r="AA48" s="73"/>
      <c r="AB48" s="73"/>
      <c r="AC48" s="73"/>
      <c r="AD48" s="73"/>
      <c r="AE48" s="73"/>
      <c r="AG48" s="128"/>
      <c r="AH48" s="125"/>
      <c r="AI48" s="19"/>
      <c r="AJ48" s="19"/>
      <c r="AK48" s="19"/>
      <c r="AL48" s="19"/>
      <c r="AM48" s="19"/>
      <c r="AN48" s="19"/>
      <c r="AO48" s="19"/>
    </row>
    <row r="49" spans="1:41" ht="12.95" customHeight="1">
      <c r="B49" s="77"/>
      <c r="C49" s="73"/>
      <c r="D49" s="73"/>
      <c r="E49" s="81"/>
      <c r="F49" s="8" t="s">
        <v>108</v>
      </c>
      <c r="G49" s="8">
        <f>ROUND(28*A47/1000,0)</f>
        <v>8</v>
      </c>
      <c r="H49" s="9"/>
      <c r="I49" s="8"/>
      <c r="J49" s="49"/>
      <c r="K49" s="50"/>
      <c r="L49" s="34"/>
      <c r="M49" s="51"/>
      <c r="N49" s="52"/>
      <c r="O49" s="34"/>
      <c r="P49" s="126"/>
      <c r="Q49" s="126"/>
      <c r="R49" s="126"/>
      <c r="S49" s="126"/>
      <c r="T49" s="126"/>
      <c r="U49" s="126"/>
      <c r="V49" s="126"/>
      <c r="W49" s="74"/>
      <c r="X49" s="74"/>
      <c r="Y49" s="74"/>
      <c r="Z49" s="74"/>
      <c r="AA49" s="74"/>
      <c r="AB49" s="74"/>
      <c r="AC49" s="74"/>
      <c r="AD49" s="74"/>
      <c r="AE49" s="73"/>
      <c r="AG49" s="128"/>
      <c r="AH49" s="125"/>
      <c r="AI49" s="19"/>
      <c r="AJ49" s="19"/>
      <c r="AK49" s="19"/>
      <c r="AL49" s="19"/>
      <c r="AM49" s="19"/>
      <c r="AN49" s="19"/>
      <c r="AO49" s="19"/>
    </row>
    <row r="50" spans="1:41" ht="12.95" customHeight="1">
      <c r="B50" s="77"/>
      <c r="C50" s="73"/>
      <c r="D50" s="73"/>
      <c r="E50" s="79" t="s">
        <v>19</v>
      </c>
      <c r="F50" s="3" t="s">
        <v>109</v>
      </c>
      <c r="G50" s="3">
        <f>ROUND(75*A47/1000,0)</f>
        <v>21</v>
      </c>
      <c r="H50" s="3"/>
      <c r="I50" s="3"/>
      <c r="J50" s="45"/>
      <c r="K50" s="46"/>
      <c r="L50" s="26"/>
      <c r="M50" s="47"/>
      <c r="N50" s="48"/>
      <c r="O50" s="26"/>
      <c r="P50" s="126"/>
      <c r="Q50" s="126"/>
      <c r="R50" s="126"/>
      <c r="S50" s="126"/>
      <c r="T50" s="126"/>
      <c r="U50" s="126"/>
      <c r="V50" s="126"/>
      <c r="W50" s="72"/>
      <c r="X50" s="72"/>
      <c r="Y50" s="72"/>
      <c r="Z50" s="72"/>
      <c r="AA50" s="72"/>
      <c r="AB50" s="72"/>
      <c r="AC50" s="72"/>
      <c r="AD50" s="72"/>
      <c r="AE50" s="73"/>
      <c r="AG50" s="128"/>
      <c r="AH50" s="125"/>
      <c r="AI50" s="19"/>
      <c r="AJ50" s="19"/>
      <c r="AK50" s="19"/>
      <c r="AL50" s="19"/>
      <c r="AM50" s="19"/>
      <c r="AN50" s="19"/>
      <c r="AO50" s="19"/>
    </row>
    <row r="51" spans="1:41" ht="12.95" customHeight="1">
      <c r="B51" s="77"/>
      <c r="C51" s="73"/>
      <c r="D51" s="73"/>
      <c r="E51" s="80"/>
      <c r="F51" s="3" t="s">
        <v>110</v>
      </c>
      <c r="G51" s="156">
        <f>ROUND(0.7*A47/1000,1)</f>
        <v>0.2</v>
      </c>
      <c r="H51" s="3"/>
      <c r="I51" s="3"/>
      <c r="J51" s="45"/>
      <c r="K51" s="46"/>
      <c r="L51" s="31"/>
      <c r="M51" s="47"/>
      <c r="N51" s="48"/>
      <c r="O51" s="31"/>
      <c r="P51" s="126"/>
      <c r="Q51" s="126"/>
      <c r="R51" s="126"/>
      <c r="S51" s="126"/>
      <c r="T51" s="126"/>
      <c r="U51" s="126"/>
      <c r="V51" s="126"/>
      <c r="W51" s="73"/>
      <c r="X51" s="73"/>
      <c r="Y51" s="73"/>
      <c r="Z51" s="73"/>
      <c r="AA51" s="73"/>
      <c r="AB51" s="73"/>
      <c r="AC51" s="73"/>
      <c r="AD51" s="73"/>
      <c r="AE51" s="73"/>
      <c r="AG51" s="128"/>
      <c r="AH51" s="125"/>
      <c r="AI51" s="19"/>
      <c r="AJ51" s="19"/>
      <c r="AK51" s="19"/>
      <c r="AL51" s="19"/>
      <c r="AM51" s="19"/>
      <c r="AN51" s="19"/>
      <c r="AO51" s="19"/>
    </row>
    <row r="52" spans="1:41" ht="12.95" customHeight="1">
      <c r="B52" s="77"/>
      <c r="C52" s="73"/>
      <c r="D52" s="73"/>
      <c r="E52" s="81"/>
      <c r="F52" s="3" t="s">
        <v>111</v>
      </c>
      <c r="G52" s="157">
        <f>5*A47/1000</f>
        <v>1.37</v>
      </c>
      <c r="H52" s="3"/>
      <c r="I52" s="3"/>
      <c r="J52" s="45"/>
      <c r="K52" s="46"/>
      <c r="L52" s="34"/>
      <c r="M52" s="47"/>
      <c r="N52" s="48"/>
      <c r="O52" s="34"/>
      <c r="P52" s="126"/>
      <c r="Q52" s="126"/>
      <c r="R52" s="126"/>
      <c r="S52" s="126"/>
      <c r="T52" s="126"/>
      <c r="U52" s="126"/>
      <c r="V52" s="126"/>
      <c r="W52" s="74"/>
      <c r="X52" s="74"/>
      <c r="Y52" s="74"/>
      <c r="Z52" s="74"/>
      <c r="AA52" s="74"/>
      <c r="AB52" s="74"/>
      <c r="AC52" s="74"/>
      <c r="AD52" s="74"/>
      <c r="AE52" s="73"/>
      <c r="AG52" s="128"/>
      <c r="AH52" s="125"/>
      <c r="AI52" s="19"/>
      <c r="AJ52" s="19"/>
      <c r="AK52" s="19"/>
      <c r="AL52" s="19"/>
      <c r="AM52" s="19"/>
      <c r="AN52" s="19"/>
      <c r="AO52" s="19"/>
    </row>
    <row r="53" spans="1:41" ht="12.95" customHeight="1">
      <c r="B53" s="77"/>
      <c r="C53" s="73"/>
      <c r="D53" s="73"/>
      <c r="E53" s="79" t="s">
        <v>18</v>
      </c>
      <c r="F53" s="7" t="s">
        <v>8</v>
      </c>
      <c r="G53" s="130">
        <f>80*A47/1000</f>
        <v>21.92</v>
      </c>
      <c r="H53" s="4"/>
      <c r="I53" s="4"/>
      <c r="J53" s="24"/>
      <c r="K53" s="25"/>
      <c r="L53" s="26"/>
      <c r="M53" s="43"/>
      <c r="N53" s="53"/>
      <c r="O53" s="26"/>
      <c r="P53" s="126"/>
      <c r="Q53" s="126"/>
      <c r="R53" s="126"/>
      <c r="S53" s="126"/>
      <c r="T53" s="126"/>
      <c r="U53" s="126"/>
      <c r="V53" s="126"/>
      <c r="W53" s="72"/>
      <c r="X53" s="72"/>
      <c r="Y53" s="72"/>
      <c r="Z53" s="72"/>
      <c r="AA53" s="72"/>
      <c r="AB53" s="72"/>
      <c r="AC53" s="72"/>
      <c r="AD53" s="72"/>
      <c r="AE53" s="73"/>
      <c r="AG53" s="158"/>
      <c r="AH53" s="131"/>
      <c r="AI53" s="19"/>
      <c r="AJ53" s="19"/>
      <c r="AK53" s="19"/>
      <c r="AL53" s="19"/>
      <c r="AM53" s="19"/>
      <c r="AN53" s="19"/>
      <c r="AO53" s="19"/>
    </row>
    <row r="54" spans="1:41" ht="12.95" customHeight="1">
      <c r="B54" s="77"/>
      <c r="C54" s="73"/>
      <c r="D54" s="73"/>
      <c r="E54" s="80"/>
      <c r="F54" s="3" t="s">
        <v>7</v>
      </c>
      <c r="G54" s="3" t="s">
        <v>6</v>
      </c>
      <c r="H54" s="6"/>
      <c r="I54" s="6"/>
      <c r="J54" s="30"/>
      <c r="K54" s="28"/>
      <c r="L54" s="31"/>
      <c r="M54" s="47"/>
      <c r="N54" s="54"/>
      <c r="O54" s="31"/>
      <c r="P54" s="126"/>
      <c r="Q54" s="126"/>
      <c r="R54" s="126"/>
      <c r="S54" s="126"/>
      <c r="T54" s="126"/>
      <c r="U54" s="126"/>
      <c r="V54" s="126"/>
      <c r="W54" s="73"/>
      <c r="X54" s="73"/>
      <c r="Y54" s="73"/>
      <c r="Z54" s="73"/>
      <c r="AA54" s="73"/>
      <c r="AB54" s="73"/>
      <c r="AC54" s="73"/>
      <c r="AD54" s="73"/>
      <c r="AE54" s="73"/>
      <c r="AG54" s="131"/>
      <c r="AH54" s="132"/>
      <c r="AI54" s="19"/>
      <c r="AJ54" s="19"/>
      <c r="AK54" s="19"/>
      <c r="AL54" s="19"/>
      <c r="AM54" s="19"/>
      <c r="AN54" s="19"/>
      <c r="AO54" s="19"/>
    </row>
    <row r="55" spans="1:41" ht="12.95" customHeight="1">
      <c r="B55" s="77"/>
      <c r="C55" s="73"/>
      <c r="D55" s="73"/>
      <c r="E55" s="81"/>
      <c r="F55" s="8"/>
      <c r="G55" s="8"/>
      <c r="H55" s="2"/>
      <c r="I55" s="2"/>
      <c r="J55" s="32"/>
      <c r="K55" s="33"/>
      <c r="L55" s="31"/>
      <c r="M55" s="47"/>
      <c r="N55" s="55"/>
      <c r="O55" s="34"/>
      <c r="P55" s="126"/>
      <c r="Q55" s="126"/>
      <c r="R55" s="126"/>
      <c r="S55" s="126"/>
      <c r="T55" s="126"/>
      <c r="U55" s="126"/>
      <c r="V55" s="126"/>
      <c r="W55" s="74"/>
      <c r="X55" s="74"/>
      <c r="Y55" s="74"/>
      <c r="Z55" s="74"/>
      <c r="AA55" s="74"/>
      <c r="AB55" s="74"/>
      <c r="AC55" s="74"/>
      <c r="AD55" s="74"/>
      <c r="AE55" s="73"/>
      <c r="AG55" s="131"/>
      <c r="AH55" s="131"/>
      <c r="AI55" s="19"/>
      <c r="AJ55" s="19"/>
      <c r="AK55" s="19"/>
      <c r="AL55" s="19"/>
      <c r="AM55" s="19"/>
      <c r="AN55" s="19"/>
      <c r="AO55" s="19"/>
    </row>
    <row r="56" spans="1:41" ht="12.95" customHeight="1">
      <c r="B56" s="77"/>
      <c r="C56" s="73"/>
      <c r="D56" s="73"/>
      <c r="E56" s="79" t="s">
        <v>17</v>
      </c>
      <c r="F56" s="7" t="s">
        <v>89</v>
      </c>
      <c r="G56" s="7">
        <f>ROUND(9*A47/1000,0)</f>
        <v>2</v>
      </c>
      <c r="H56" s="4" t="s">
        <v>16</v>
      </c>
      <c r="I56" s="130">
        <f>ROUND(5*A47/1000,1)</f>
        <v>1.4</v>
      </c>
      <c r="J56" s="24"/>
      <c r="K56" s="25"/>
      <c r="L56" s="26"/>
      <c r="M56" s="43"/>
      <c r="N56" s="53"/>
      <c r="O56" s="26"/>
      <c r="P56" s="126"/>
      <c r="Q56" s="126"/>
      <c r="R56" s="126"/>
      <c r="S56" s="126"/>
      <c r="T56" s="126"/>
      <c r="U56" s="126"/>
      <c r="V56" s="126"/>
      <c r="W56" s="72"/>
      <c r="X56" s="72"/>
      <c r="Y56" s="72"/>
      <c r="Z56" s="72"/>
      <c r="AA56" s="72"/>
      <c r="AB56" s="72"/>
      <c r="AC56" s="72"/>
      <c r="AD56" s="72"/>
      <c r="AE56" s="73"/>
      <c r="AG56" s="128"/>
      <c r="AH56" s="125"/>
      <c r="AI56" s="19"/>
      <c r="AJ56" s="19"/>
      <c r="AK56" s="19"/>
      <c r="AL56" s="19"/>
      <c r="AM56" s="19"/>
      <c r="AN56" s="19"/>
      <c r="AO56" s="19"/>
    </row>
    <row r="57" spans="1:41" ht="12.95" customHeight="1">
      <c r="B57" s="77"/>
      <c r="C57" s="73"/>
      <c r="D57" s="73"/>
      <c r="E57" s="80"/>
      <c r="F57" s="3" t="s">
        <v>112</v>
      </c>
      <c r="G57" s="3">
        <f>ROUND(10*A47/1000,0)</f>
        <v>3</v>
      </c>
      <c r="H57" s="6" t="s">
        <v>15</v>
      </c>
      <c r="I57" s="156">
        <f>17.5*A47/1000</f>
        <v>4.7949999999999999</v>
      </c>
      <c r="J57" s="30"/>
      <c r="K57" s="28"/>
      <c r="L57" s="31"/>
      <c r="M57" s="47"/>
      <c r="N57" s="54"/>
      <c r="O57" s="31"/>
      <c r="P57" s="126"/>
      <c r="Q57" s="126"/>
      <c r="R57" s="126"/>
      <c r="S57" s="126"/>
      <c r="T57" s="126"/>
      <c r="U57" s="126"/>
      <c r="V57" s="126"/>
      <c r="W57" s="73"/>
      <c r="X57" s="73"/>
      <c r="Y57" s="73"/>
      <c r="Z57" s="73"/>
      <c r="AA57" s="73"/>
      <c r="AB57" s="73"/>
      <c r="AC57" s="73"/>
      <c r="AD57" s="73"/>
      <c r="AE57" s="73"/>
      <c r="AG57" s="128"/>
      <c r="AH57" s="125"/>
      <c r="AI57" s="19"/>
      <c r="AJ57" s="19"/>
      <c r="AK57" s="19"/>
      <c r="AL57" s="19"/>
      <c r="AM57" s="19"/>
      <c r="AN57" s="19"/>
      <c r="AO57" s="19"/>
    </row>
    <row r="58" spans="1:41" ht="12.95" customHeight="1">
      <c r="B58" s="78"/>
      <c r="C58" s="74"/>
      <c r="D58" s="74"/>
      <c r="E58" s="81"/>
      <c r="F58" s="2" t="s">
        <v>111</v>
      </c>
      <c r="G58" s="141">
        <f>ROUND(5*A47/1000,1)</f>
        <v>1.4</v>
      </c>
      <c r="I58" s="3"/>
      <c r="J58" s="32"/>
      <c r="K58" s="33"/>
      <c r="L58" s="34"/>
      <c r="M58" s="51"/>
      <c r="N58" s="55"/>
      <c r="O58" s="31"/>
      <c r="P58" s="134"/>
      <c r="Q58" s="134"/>
      <c r="R58" s="134"/>
      <c r="S58" s="134"/>
      <c r="T58" s="134"/>
      <c r="U58" s="134"/>
      <c r="V58" s="134"/>
      <c r="W58" s="74"/>
      <c r="X58" s="74"/>
      <c r="Y58" s="74"/>
      <c r="Z58" s="74"/>
      <c r="AA58" s="74"/>
      <c r="AB58" s="74"/>
      <c r="AC58" s="74"/>
      <c r="AD58" s="74"/>
      <c r="AE58" s="74"/>
      <c r="AG58" s="128"/>
      <c r="AH58" s="125"/>
      <c r="AI58" s="19"/>
      <c r="AJ58" s="19"/>
      <c r="AK58" s="19"/>
      <c r="AL58" s="19"/>
      <c r="AM58" s="19"/>
      <c r="AN58" s="19"/>
      <c r="AO58" s="19"/>
    </row>
    <row r="59" spans="1:41" s="40" customFormat="1" ht="12.95" customHeight="1">
      <c r="B59" s="85" t="s">
        <v>3</v>
      </c>
      <c r="C59" s="86"/>
      <c r="D59" s="87"/>
      <c r="E59" s="98" t="s">
        <v>14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0"/>
      <c r="AG59" s="159"/>
      <c r="AH59" s="160"/>
      <c r="AI59" s="19"/>
      <c r="AJ59" s="19"/>
      <c r="AK59" s="19"/>
      <c r="AL59" s="19"/>
      <c r="AM59" s="19"/>
      <c r="AN59" s="19"/>
      <c r="AO59" s="19"/>
    </row>
    <row r="60" spans="1:41" ht="12.95" customHeight="1">
      <c r="A60" s="1">
        <v>274</v>
      </c>
      <c r="B60" s="76">
        <v>43714</v>
      </c>
      <c r="C60" s="105" t="s">
        <v>13</v>
      </c>
      <c r="D60" s="72" t="s">
        <v>124</v>
      </c>
      <c r="E60" s="79" t="s">
        <v>12</v>
      </c>
      <c r="F60" s="4" t="s">
        <v>113</v>
      </c>
      <c r="G60" s="4">
        <f>ROUND(70*A60/1000,0)</f>
        <v>19</v>
      </c>
      <c r="H60" s="7" t="s">
        <v>11</v>
      </c>
      <c r="I60" s="4">
        <f>ROUND(15*A60/1000,0)</f>
        <v>4</v>
      </c>
      <c r="J60" s="62"/>
      <c r="K60" s="63"/>
      <c r="L60" s="26"/>
      <c r="M60" s="63"/>
      <c r="N60" s="63"/>
      <c r="O60" s="26"/>
      <c r="P60" s="123">
        <v>5.2</v>
      </c>
      <c r="Q60" s="123">
        <v>2.4</v>
      </c>
      <c r="R60" s="123">
        <v>0</v>
      </c>
      <c r="S60" s="123">
        <v>1.7</v>
      </c>
      <c r="T60" s="123">
        <v>0</v>
      </c>
      <c r="U60" s="123">
        <v>2.5</v>
      </c>
      <c r="V60" s="123">
        <f>SUM(P60*70+Q60*75+R60*120+S60*25+T60*60+U60*45)</f>
        <v>699</v>
      </c>
      <c r="W60" s="72"/>
      <c r="X60" s="72"/>
      <c r="Y60" s="72"/>
      <c r="Z60" s="72"/>
      <c r="AA60" s="72"/>
      <c r="AB60" s="72"/>
      <c r="AC60" s="72"/>
      <c r="AD60" s="72"/>
      <c r="AE60" s="82"/>
      <c r="AG60" s="128"/>
      <c r="AH60" s="125"/>
      <c r="AI60" s="19"/>
      <c r="AJ60" s="19"/>
      <c r="AK60" s="19"/>
      <c r="AL60" s="19"/>
      <c r="AM60" s="19"/>
      <c r="AN60" s="19"/>
      <c r="AO60" s="19"/>
    </row>
    <row r="61" spans="1:41" ht="12.95" customHeight="1">
      <c r="B61" s="77"/>
      <c r="C61" s="106"/>
      <c r="D61" s="73"/>
      <c r="E61" s="80"/>
      <c r="F61" s="6" t="s">
        <v>114</v>
      </c>
      <c r="G61" s="6">
        <f>ROUND(22.4*A60/1000,0)</f>
        <v>6</v>
      </c>
      <c r="H61" s="3"/>
      <c r="I61" s="3"/>
      <c r="J61" s="62"/>
      <c r="K61" s="63"/>
      <c r="L61" s="31"/>
      <c r="M61" s="63"/>
      <c r="N61" s="63"/>
      <c r="O61" s="31"/>
      <c r="P61" s="126"/>
      <c r="Q61" s="126"/>
      <c r="R61" s="126"/>
      <c r="S61" s="126"/>
      <c r="T61" s="126"/>
      <c r="U61" s="126"/>
      <c r="V61" s="126"/>
      <c r="W61" s="73"/>
      <c r="X61" s="73"/>
      <c r="Y61" s="73"/>
      <c r="Z61" s="73"/>
      <c r="AA61" s="73"/>
      <c r="AB61" s="73"/>
      <c r="AC61" s="73"/>
      <c r="AD61" s="73"/>
      <c r="AE61" s="83"/>
      <c r="AG61" s="128"/>
      <c r="AH61" s="125"/>
      <c r="AI61" s="19"/>
      <c r="AJ61" s="19"/>
      <c r="AK61" s="19"/>
      <c r="AL61" s="19"/>
      <c r="AM61" s="19"/>
      <c r="AN61" s="19"/>
      <c r="AO61" s="19"/>
    </row>
    <row r="62" spans="1:41" ht="12.95" customHeight="1">
      <c r="B62" s="77"/>
      <c r="C62" s="106"/>
      <c r="D62" s="73"/>
      <c r="E62" s="81"/>
      <c r="F62" s="2" t="s">
        <v>115</v>
      </c>
      <c r="G62" s="2">
        <f>ROUND(6.8*A60/1000,0)</f>
        <v>2</v>
      </c>
      <c r="H62" s="8"/>
      <c r="I62" s="8"/>
      <c r="J62" s="64"/>
      <c r="K62" s="65"/>
      <c r="L62" s="31"/>
      <c r="M62" s="65"/>
      <c r="N62" s="65"/>
      <c r="O62" s="31"/>
      <c r="P62" s="126"/>
      <c r="Q62" s="126"/>
      <c r="R62" s="126"/>
      <c r="S62" s="126"/>
      <c r="T62" s="126"/>
      <c r="U62" s="126"/>
      <c r="V62" s="126"/>
      <c r="W62" s="74"/>
      <c r="X62" s="74"/>
      <c r="Y62" s="74"/>
      <c r="Z62" s="74"/>
      <c r="AA62" s="74"/>
      <c r="AB62" s="74"/>
      <c r="AC62" s="74"/>
      <c r="AD62" s="74"/>
      <c r="AE62" s="83"/>
      <c r="AG62" s="128"/>
      <c r="AH62" s="125"/>
      <c r="AI62" s="19"/>
      <c r="AJ62" s="19"/>
      <c r="AK62" s="19"/>
      <c r="AL62" s="19"/>
      <c r="AM62" s="19"/>
      <c r="AN62" s="19"/>
      <c r="AO62" s="19"/>
    </row>
    <row r="63" spans="1:41" ht="12.95" customHeight="1">
      <c r="B63" s="77"/>
      <c r="C63" s="106"/>
      <c r="D63" s="73"/>
      <c r="E63" s="79" t="s">
        <v>10</v>
      </c>
      <c r="F63" s="3" t="s">
        <v>116</v>
      </c>
      <c r="G63" s="130">
        <f>45*A60/1000</f>
        <v>12.33</v>
      </c>
      <c r="H63" s="4" t="s">
        <v>117</v>
      </c>
      <c r="I63" s="161">
        <f>2*A60/1000</f>
        <v>0.54800000000000004</v>
      </c>
      <c r="J63" s="45"/>
      <c r="K63" s="66"/>
      <c r="L63" s="26"/>
      <c r="M63" s="27"/>
      <c r="N63" s="66"/>
      <c r="O63" s="26"/>
      <c r="P63" s="126"/>
      <c r="Q63" s="126"/>
      <c r="R63" s="126"/>
      <c r="S63" s="126"/>
      <c r="T63" s="126"/>
      <c r="U63" s="126"/>
      <c r="V63" s="126"/>
      <c r="W63" s="72"/>
      <c r="X63" s="72"/>
      <c r="Y63" s="72"/>
      <c r="Z63" s="72"/>
      <c r="AA63" s="72"/>
      <c r="AB63" s="72"/>
      <c r="AC63" s="72"/>
      <c r="AD63" s="72"/>
      <c r="AE63" s="83"/>
      <c r="AG63" s="128"/>
      <c r="AH63" s="125"/>
      <c r="AI63" s="19"/>
      <c r="AJ63" s="19"/>
      <c r="AK63" s="19"/>
      <c r="AL63" s="19"/>
      <c r="AM63" s="19"/>
      <c r="AN63" s="19"/>
      <c r="AO63" s="19"/>
    </row>
    <row r="64" spans="1:41" ht="12.95" customHeight="1">
      <c r="B64" s="77"/>
      <c r="C64" s="106"/>
      <c r="D64" s="73"/>
      <c r="E64" s="80"/>
      <c r="F64" s="3" t="s">
        <v>118</v>
      </c>
      <c r="G64" s="162">
        <f>18*A60/1000</f>
        <v>4.9320000000000004</v>
      </c>
      <c r="H64" s="163"/>
      <c r="I64" s="163"/>
      <c r="J64" s="45"/>
      <c r="K64" s="66"/>
      <c r="L64" s="31"/>
      <c r="M64" s="27"/>
      <c r="N64" s="66"/>
      <c r="O64" s="31"/>
      <c r="P64" s="126"/>
      <c r="Q64" s="126"/>
      <c r="R64" s="126"/>
      <c r="S64" s="126"/>
      <c r="T64" s="126"/>
      <c r="U64" s="126"/>
      <c r="V64" s="126"/>
      <c r="W64" s="73"/>
      <c r="X64" s="73"/>
      <c r="Y64" s="73"/>
      <c r="Z64" s="73"/>
      <c r="AA64" s="73"/>
      <c r="AB64" s="73"/>
      <c r="AC64" s="73"/>
      <c r="AD64" s="73"/>
      <c r="AE64" s="83"/>
      <c r="AG64" s="128"/>
      <c r="AH64" s="125"/>
      <c r="AI64" s="19"/>
      <c r="AJ64" s="19"/>
      <c r="AK64" s="19"/>
      <c r="AL64" s="19"/>
      <c r="AM64" s="19"/>
      <c r="AN64" s="19"/>
      <c r="AO64" s="19"/>
    </row>
    <row r="65" spans="2:41" ht="12.95" customHeight="1">
      <c r="B65" s="77"/>
      <c r="C65" s="106"/>
      <c r="D65" s="73"/>
      <c r="E65" s="81"/>
      <c r="F65" s="3" t="s">
        <v>111</v>
      </c>
      <c r="G65" s="147">
        <f>6*A60/1000</f>
        <v>1.6439999999999999</v>
      </c>
      <c r="H65" s="164"/>
      <c r="I65" s="164"/>
      <c r="J65" s="45"/>
      <c r="K65" s="66"/>
      <c r="L65" s="31"/>
      <c r="M65" s="27"/>
      <c r="N65" s="66"/>
      <c r="O65" s="31"/>
      <c r="P65" s="126"/>
      <c r="Q65" s="126"/>
      <c r="R65" s="126"/>
      <c r="S65" s="126"/>
      <c r="T65" s="126"/>
      <c r="U65" s="126"/>
      <c r="V65" s="126"/>
      <c r="W65" s="74"/>
      <c r="X65" s="74"/>
      <c r="Y65" s="74"/>
      <c r="Z65" s="74"/>
      <c r="AA65" s="74"/>
      <c r="AB65" s="74"/>
      <c r="AC65" s="74"/>
      <c r="AD65" s="74"/>
      <c r="AE65" s="83"/>
      <c r="AG65" s="128"/>
      <c r="AH65" s="125"/>
      <c r="AI65" s="19"/>
      <c r="AJ65" s="19"/>
      <c r="AK65" s="19"/>
      <c r="AL65" s="19"/>
      <c r="AM65" s="19"/>
      <c r="AN65" s="19"/>
      <c r="AO65" s="19"/>
    </row>
    <row r="66" spans="2:41" ht="12.95" customHeight="1">
      <c r="B66" s="77"/>
      <c r="C66" s="106"/>
      <c r="D66" s="73"/>
      <c r="E66" s="79" t="s">
        <v>9</v>
      </c>
      <c r="F66" s="7" t="s">
        <v>8</v>
      </c>
      <c r="G66" s="130">
        <f>80*A60/1000</f>
        <v>21.92</v>
      </c>
      <c r="H66" s="4"/>
      <c r="I66" s="4"/>
      <c r="J66" s="24"/>
      <c r="K66" s="25"/>
      <c r="L66" s="26"/>
      <c r="M66" s="36"/>
      <c r="N66" s="25"/>
      <c r="O66" s="26"/>
      <c r="P66" s="126"/>
      <c r="Q66" s="126"/>
      <c r="R66" s="126"/>
      <c r="S66" s="126"/>
      <c r="T66" s="126"/>
      <c r="U66" s="126"/>
      <c r="V66" s="126"/>
      <c r="W66" s="72"/>
      <c r="X66" s="72"/>
      <c r="Y66" s="72"/>
      <c r="Z66" s="72"/>
      <c r="AA66" s="72"/>
      <c r="AB66" s="72"/>
      <c r="AC66" s="72"/>
      <c r="AD66" s="72"/>
      <c r="AE66" s="83"/>
      <c r="AG66" s="128"/>
      <c r="AH66" s="131"/>
      <c r="AI66" s="19"/>
      <c r="AJ66" s="19"/>
      <c r="AK66" s="19"/>
      <c r="AL66" s="19"/>
      <c r="AM66" s="19"/>
      <c r="AN66" s="19"/>
      <c r="AO66" s="19"/>
    </row>
    <row r="67" spans="2:41" ht="12.95" customHeight="1">
      <c r="B67" s="77"/>
      <c r="C67" s="106"/>
      <c r="D67" s="73"/>
      <c r="E67" s="80"/>
      <c r="F67" s="3" t="s">
        <v>7</v>
      </c>
      <c r="G67" s="3" t="s">
        <v>6</v>
      </c>
      <c r="H67" s="6"/>
      <c r="I67" s="6"/>
      <c r="J67" s="30"/>
      <c r="K67" s="28"/>
      <c r="L67" s="31"/>
      <c r="M67" s="27"/>
      <c r="N67" s="28"/>
      <c r="O67" s="31"/>
      <c r="P67" s="126"/>
      <c r="Q67" s="126"/>
      <c r="R67" s="126"/>
      <c r="S67" s="126"/>
      <c r="T67" s="126"/>
      <c r="U67" s="126"/>
      <c r="V67" s="126"/>
      <c r="W67" s="73"/>
      <c r="X67" s="73"/>
      <c r="Y67" s="73"/>
      <c r="Z67" s="73"/>
      <c r="AA67" s="73"/>
      <c r="AB67" s="73"/>
      <c r="AC67" s="73"/>
      <c r="AD67" s="73"/>
      <c r="AE67" s="83"/>
      <c r="AG67" s="128"/>
      <c r="AH67" s="132"/>
      <c r="AI67" s="19"/>
      <c r="AJ67" s="19"/>
      <c r="AK67" s="19"/>
      <c r="AL67" s="19"/>
      <c r="AM67" s="19"/>
      <c r="AN67" s="19"/>
      <c r="AO67" s="19"/>
    </row>
    <row r="68" spans="2:41" ht="12.95" customHeight="1">
      <c r="B68" s="77"/>
      <c r="C68" s="106"/>
      <c r="D68" s="73"/>
      <c r="E68" s="81"/>
      <c r="F68" s="8"/>
      <c r="G68" s="8"/>
      <c r="H68" s="2"/>
      <c r="I68" s="2"/>
      <c r="J68" s="32"/>
      <c r="K68" s="33"/>
      <c r="L68" s="31"/>
      <c r="M68" s="27"/>
      <c r="N68" s="28"/>
      <c r="O68" s="31"/>
      <c r="P68" s="126"/>
      <c r="Q68" s="126"/>
      <c r="R68" s="126"/>
      <c r="S68" s="126"/>
      <c r="T68" s="126"/>
      <c r="U68" s="126"/>
      <c r="V68" s="126"/>
      <c r="W68" s="74"/>
      <c r="X68" s="74"/>
      <c r="Y68" s="74"/>
      <c r="Z68" s="74"/>
      <c r="AA68" s="74"/>
      <c r="AB68" s="74"/>
      <c r="AC68" s="74"/>
      <c r="AD68" s="74"/>
      <c r="AE68" s="83"/>
      <c r="AG68" s="128"/>
      <c r="AH68" s="131"/>
      <c r="AI68" s="19"/>
      <c r="AJ68" s="19"/>
      <c r="AK68" s="19"/>
      <c r="AL68" s="19"/>
      <c r="AM68" s="19"/>
      <c r="AN68" s="19"/>
      <c r="AO68" s="19"/>
    </row>
    <row r="69" spans="2:41" ht="12.95" customHeight="1">
      <c r="B69" s="77"/>
      <c r="C69" s="106"/>
      <c r="D69" s="73"/>
      <c r="E69" s="79" t="s">
        <v>5</v>
      </c>
      <c r="F69" s="5" t="s">
        <v>4</v>
      </c>
      <c r="G69" s="165">
        <f>10*A60/1000</f>
        <v>2.74</v>
      </c>
      <c r="H69" s="4"/>
      <c r="I69" s="3"/>
      <c r="J69" s="24"/>
      <c r="K69" s="25"/>
      <c r="L69" s="26"/>
      <c r="M69" s="36"/>
      <c r="N69" s="25"/>
      <c r="O69" s="26"/>
      <c r="P69" s="126"/>
      <c r="Q69" s="126"/>
      <c r="R69" s="126"/>
      <c r="S69" s="126"/>
      <c r="T69" s="126"/>
      <c r="U69" s="126"/>
      <c r="V69" s="126"/>
      <c r="W69" s="72"/>
      <c r="X69" s="72"/>
      <c r="Y69" s="72"/>
      <c r="Z69" s="72"/>
      <c r="AA69" s="72"/>
      <c r="AB69" s="72"/>
      <c r="AC69" s="72"/>
      <c r="AD69" s="72"/>
      <c r="AE69" s="83"/>
      <c r="AG69" s="128"/>
      <c r="AH69" s="125"/>
      <c r="AI69" s="19"/>
      <c r="AJ69" s="19"/>
      <c r="AK69" s="19"/>
      <c r="AL69" s="19"/>
      <c r="AM69" s="19"/>
      <c r="AN69" s="19"/>
      <c r="AO69" s="19"/>
    </row>
    <row r="70" spans="2:41" ht="12.95" customHeight="1">
      <c r="B70" s="77"/>
      <c r="C70" s="106"/>
      <c r="D70" s="73"/>
      <c r="E70" s="80"/>
      <c r="F70" s="3" t="s">
        <v>119</v>
      </c>
      <c r="G70" s="141">
        <f>45*A60/1000</f>
        <v>12.33</v>
      </c>
      <c r="H70" s="3"/>
      <c r="I70" s="3"/>
      <c r="J70" s="30"/>
      <c r="K70" s="28"/>
      <c r="L70" s="31"/>
      <c r="M70" s="27"/>
      <c r="N70" s="28"/>
      <c r="O70" s="31"/>
      <c r="P70" s="126"/>
      <c r="Q70" s="126"/>
      <c r="R70" s="126"/>
      <c r="S70" s="126"/>
      <c r="T70" s="126"/>
      <c r="U70" s="126"/>
      <c r="V70" s="126"/>
      <c r="W70" s="73"/>
      <c r="X70" s="73"/>
      <c r="Y70" s="73"/>
      <c r="Z70" s="73"/>
      <c r="AA70" s="73"/>
      <c r="AB70" s="73"/>
      <c r="AC70" s="73"/>
      <c r="AD70" s="73"/>
      <c r="AE70" s="83"/>
      <c r="AG70" s="128"/>
      <c r="AH70" s="125"/>
      <c r="AI70" s="19"/>
      <c r="AJ70" s="19"/>
      <c r="AK70" s="19"/>
      <c r="AL70" s="19"/>
      <c r="AM70" s="19"/>
      <c r="AN70" s="19"/>
      <c r="AO70" s="19"/>
    </row>
    <row r="71" spans="2:41" ht="12.95" customHeight="1">
      <c r="B71" s="78"/>
      <c r="C71" s="107"/>
      <c r="D71" s="74"/>
      <c r="E71" s="81"/>
      <c r="F71" s="8"/>
      <c r="G71" s="127"/>
      <c r="H71" s="2"/>
      <c r="I71" s="2"/>
      <c r="J71" s="32"/>
      <c r="K71" s="33"/>
      <c r="L71" s="31"/>
      <c r="M71" s="27"/>
      <c r="N71" s="28"/>
      <c r="O71" s="31"/>
      <c r="P71" s="134"/>
      <c r="Q71" s="134"/>
      <c r="R71" s="134"/>
      <c r="S71" s="134"/>
      <c r="T71" s="134"/>
      <c r="U71" s="134"/>
      <c r="V71" s="134"/>
      <c r="W71" s="74"/>
      <c r="X71" s="74"/>
      <c r="Y71" s="74"/>
      <c r="Z71" s="74"/>
      <c r="AA71" s="74"/>
      <c r="AB71" s="74"/>
      <c r="AC71" s="74"/>
      <c r="AD71" s="74"/>
      <c r="AE71" s="84"/>
      <c r="AG71" s="128"/>
      <c r="AH71" s="125"/>
      <c r="AI71" s="19"/>
      <c r="AJ71" s="19"/>
      <c r="AK71" s="19"/>
      <c r="AL71" s="19"/>
      <c r="AM71" s="19"/>
      <c r="AN71" s="19"/>
      <c r="AO71" s="19"/>
    </row>
    <row r="72" spans="2:41" s="40" customFormat="1" ht="12.95" customHeight="1">
      <c r="B72" s="117" t="s">
        <v>3</v>
      </c>
      <c r="C72" s="118"/>
      <c r="D72" s="119"/>
      <c r="E72" s="98" t="s">
        <v>2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100"/>
      <c r="AG72" s="159"/>
      <c r="AH72" s="125"/>
      <c r="AI72" s="19"/>
      <c r="AJ72" s="19"/>
      <c r="AK72" s="19"/>
      <c r="AL72" s="19"/>
      <c r="AM72" s="19"/>
      <c r="AN72" s="19"/>
      <c r="AO72" s="19"/>
    </row>
    <row r="73" spans="2:41" ht="12.95" customHeight="1">
      <c r="B73" s="108" t="s">
        <v>1</v>
      </c>
      <c r="C73" s="109"/>
      <c r="D73" s="109"/>
      <c r="E73" s="110"/>
      <c r="F73" s="75" t="s">
        <v>0</v>
      </c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7"/>
      <c r="AG73" s="131"/>
      <c r="AH73" s="125"/>
      <c r="AI73" s="19"/>
      <c r="AJ73" s="19"/>
      <c r="AK73" s="19"/>
      <c r="AL73" s="19"/>
      <c r="AM73" s="19"/>
      <c r="AN73" s="19"/>
      <c r="AO73" s="19"/>
    </row>
    <row r="74" spans="2:41" ht="12.95" customHeight="1">
      <c r="B74" s="111"/>
      <c r="C74" s="112"/>
      <c r="D74" s="112"/>
      <c r="E74" s="113"/>
      <c r="F74" s="168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70"/>
      <c r="AG74" s="131"/>
      <c r="AH74" s="125"/>
      <c r="AI74" s="19"/>
      <c r="AJ74" s="19"/>
      <c r="AK74" s="19"/>
      <c r="AL74" s="19"/>
      <c r="AM74" s="19"/>
      <c r="AN74" s="19"/>
      <c r="AO74" s="19"/>
    </row>
    <row r="75" spans="2:41" ht="12.95" customHeight="1">
      <c r="B75" s="111"/>
      <c r="C75" s="112"/>
      <c r="D75" s="112"/>
      <c r="E75" s="113"/>
      <c r="F75" s="168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70"/>
      <c r="AG75" s="171"/>
      <c r="AH75" s="132"/>
      <c r="AI75" s="19"/>
      <c r="AJ75" s="19"/>
      <c r="AK75" s="19"/>
      <c r="AL75" s="19"/>
      <c r="AM75" s="19"/>
      <c r="AN75" s="19"/>
      <c r="AO75" s="19"/>
    </row>
    <row r="76" spans="2:41" ht="12.95" customHeight="1">
      <c r="B76" s="114"/>
      <c r="C76" s="115"/>
      <c r="D76" s="115"/>
      <c r="E76" s="116"/>
      <c r="F76" s="172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173"/>
      <c r="AG76" s="71"/>
      <c r="AH76" s="174"/>
    </row>
    <row r="77" spans="2:41" ht="14.45" customHeight="1">
      <c r="B77" s="175" t="s">
        <v>120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G77" s="1"/>
    </row>
    <row r="78" spans="2:41" s="71" customFormat="1" ht="19.5" customHeight="1">
      <c r="B78" s="180" t="s">
        <v>121</v>
      </c>
      <c r="C78" s="180"/>
      <c r="D78" s="180"/>
      <c r="E78" s="180"/>
      <c r="H78" s="181" t="s">
        <v>122</v>
      </c>
      <c r="I78" s="180"/>
      <c r="J78" s="180"/>
      <c r="K78" s="180"/>
      <c r="L78" s="180"/>
      <c r="M78" s="180"/>
      <c r="N78" s="180"/>
      <c r="O78" s="180"/>
      <c r="P78" s="180"/>
      <c r="Q78" s="182"/>
      <c r="R78" s="182"/>
      <c r="S78" s="182"/>
      <c r="T78" s="182"/>
      <c r="U78" s="182"/>
      <c r="V78" s="178"/>
      <c r="W78" s="178"/>
      <c r="X78" s="178"/>
      <c r="Y78" s="181" t="s">
        <v>123</v>
      </c>
      <c r="Z78" s="180"/>
      <c r="AA78" s="183"/>
      <c r="AB78" s="183"/>
      <c r="AC78" s="183"/>
      <c r="AD78" s="183"/>
      <c r="AE78" s="183"/>
      <c r="AG78" s="177"/>
      <c r="AH78" s="184"/>
    </row>
    <row r="79" spans="2:41" ht="16.5">
      <c r="AE79" s="178" t="s">
        <v>76</v>
      </c>
      <c r="AG79" s="176"/>
    </row>
  </sheetData>
  <sheetProtection formatCells="0" selectLockedCells="1" selectUnlockedCells="1"/>
  <protectedRanges>
    <protectedRange password="C60F" sqref="V77:Y77" name="範圍1"/>
  </protectedRanges>
  <mergeCells count="319">
    <mergeCell ref="H78:U78"/>
    <mergeCell ref="Y78:AE78"/>
    <mergeCell ref="AH69:AH71"/>
    <mergeCell ref="AH37:AH39"/>
    <mergeCell ref="AH43:AH45"/>
    <mergeCell ref="AG47:AG49"/>
    <mergeCell ref="AG60:AG62"/>
    <mergeCell ref="AG63:AG65"/>
    <mergeCell ref="AG66:AG68"/>
    <mergeCell ref="AG50:AG52"/>
    <mergeCell ref="AG56:AG58"/>
    <mergeCell ref="AH56:AH58"/>
    <mergeCell ref="AH60:AH62"/>
    <mergeCell ref="AH63:AH65"/>
    <mergeCell ref="AG69:AG71"/>
    <mergeCell ref="AH8:AH10"/>
    <mergeCell ref="AH17:AH19"/>
    <mergeCell ref="AH21:AH23"/>
    <mergeCell ref="AH24:AH26"/>
    <mergeCell ref="AH30:AH32"/>
    <mergeCell ref="AH34:AH36"/>
    <mergeCell ref="AH11:AH13"/>
    <mergeCell ref="AH47:AH49"/>
    <mergeCell ref="AH50:AH52"/>
    <mergeCell ref="AG8:AG10"/>
    <mergeCell ref="AG11:AG13"/>
    <mergeCell ref="AG14:AG15"/>
    <mergeCell ref="AG17:AG19"/>
    <mergeCell ref="AG21:AG23"/>
    <mergeCell ref="AG24:AG26"/>
    <mergeCell ref="AG30:AG32"/>
    <mergeCell ref="AG34:AG36"/>
    <mergeCell ref="AG40:AG42"/>
    <mergeCell ref="S60:S71"/>
    <mergeCell ref="B60:B71"/>
    <mergeCell ref="C60:C71"/>
    <mergeCell ref="D60:D71"/>
    <mergeCell ref="B73:E76"/>
    <mergeCell ref="B72:D72"/>
    <mergeCell ref="E72:AE72"/>
    <mergeCell ref="AC66:AC68"/>
    <mergeCell ref="AD66:AD68"/>
    <mergeCell ref="AD60:AD62"/>
    <mergeCell ref="AC69:AC71"/>
    <mergeCell ref="AC60:AC62"/>
    <mergeCell ref="AB66:AB68"/>
    <mergeCell ref="Y63:Y65"/>
    <mergeCell ref="AA63:AA65"/>
    <mergeCell ref="AB63:AB65"/>
    <mergeCell ref="AC63:AC65"/>
    <mergeCell ref="AB60:AB62"/>
    <mergeCell ref="AB69:AB71"/>
    <mergeCell ref="Z69:Z71"/>
    <mergeCell ref="Z66:Z68"/>
    <mergeCell ref="AA66:AA68"/>
    <mergeCell ref="Y60:Y62"/>
    <mergeCell ref="AA69:AA71"/>
    <mergeCell ref="Z60:Z62"/>
    <mergeCell ref="Y66:Y68"/>
    <mergeCell ref="E69:E71"/>
    <mergeCell ref="W69:W71"/>
    <mergeCell ref="X69:X71"/>
    <mergeCell ref="Y69:Y71"/>
    <mergeCell ref="P60:P71"/>
    <mergeCell ref="Q60:Q71"/>
    <mergeCell ref="R60:R71"/>
    <mergeCell ref="E60:E62"/>
    <mergeCell ref="E66:E68"/>
    <mergeCell ref="W60:W62"/>
    <mergeCell ref="X60:X62"/>
    <mergeCell ref="T60:T71"/>
    <mergeCell ref="U60:U71"/>
    <mergeCell ref="X63:X65"/>
    <mergeCell ref="W66:W68"/>
    <mergeCell ref="V60:V71"/>
    <mergeCell ref="X66:X68"/>
    <mergeCell ref="E63:E65"/>
    <mergeCell ref="W63:W65"/>
    <mergeCell ref="B34:B45"/>
    <mergeCell ref="C34:C45"/>
    <mergeCell ref="E20:AE20"/>
    <mergeCell ref="Y8:Y10"/>
    <mergeCell ref="X14:X16"/>
    <mergeCell ref="Y14:Y16"/>
    <mergeCell ref="AE21:AE32"/>
    <mergeCell ref="E30:E32"/>
    <mergeCell ref="AB11:AB13"/>
    <mergeCell ref="AC8:AC10"/>
    <mergeCell ref="AC14:AC16"/>
    <mergeCell ref="AC17:AC19"/>
    <mergeCell ref="AA14:AA16"/>
    <mergeCell ref="X17:X19"/>
    <mergeCell ref="AA11:AA13"/>
    <mergeCell ref="AC27:AC29"/>
    <mergeCell ref="W27:W29"/>
    <mergeCell ref="B33:D33"/>
    <mergeCell ref="S21:S32"/>
    <mergeCell ref="T21:T32"/>
    <mergeCell ref="B21:B32"/>
    <mergeCell ref="C21:C32"/>
    <mergeCell ref="B20:D20"/>
    <mergeCell ref="E43:E45"/>
    <mergeCell ref="AD63:AD65"/>
    <mergeCell ref="Z63:Z65"/>
    <mergeCell ref="B8:B19"/>
    <mergeCell ref="C8:C19"/>
    <mergeCell ref="U8:U19"/>
    <mergeCell ref="AD27:AD29"/>
    <mergeCell ref="AA17:AA19"/>
    <mergeCell ref="D34:D45"/>
    <mergeCell ref="AC53:AC55"/>
    <mergeCell ref="E53:E55"/>
    <mergeCell ref="Y43:Y45"/>
    <mergeCell ref="Z40:Z42"/>
    <mergeCell ref="AA27:AA29"/>
    <mergeCell ref="Z30:Z32"/>
    <mergeCell ref="V21:V32"/>
    <mergeCell ref="AA24:AA26"/>
    <mergeCell ref="Z24:Z26"/>
    <mergeCell ref="E27:E29"/>
    <mergeCell ref="D21:D32"/>
    <mergeCell ref="W24:W26"/>
    <mergeCell ref="X24:X26"/>
    <mergeCell ref="Y24:Y26"/>
    <mergeCell ref="AB27:AB29"/>
    <mergeCell ref="AC21:AC23"/>
    <mergeCell ref="B3:B7"/>
    <mergeCell ref="C3:C7"/>
    <mergeCell ref="D3:D7"/>
    <mergeCell ref="E3:V3"/>
    <mergeCell ref="P5:P7"/>
    <mergeCell ref="Q5:Q7"/>
    <mergeCell ref="R5:R7"/>
    <mergeCell ref="S5:S7"/>
    <mergeCell ref="E14:E16"/>
    <mergeCell ref="R8:R19"/>
    <mergeCell ref="D8:D19"/>
    <mergeCell ref="T5:T7"/>
    <mergeCell ref="U5:U7"/>
    <mergeCell ref="V5:V7"/>
    <mergeCell ref="O4:O7"/>
    <mergeCell ref="K4:K7"/>
    <mergeCell ref="J4:J7"/>
    <mergeCell ref="M4:M7"/>
    <mergeCell ref="P8:P19"/>
    <mergeCell ref="E11:E13"/>
    <mergeCell ref="I4:I7"/>
    <mergeCell ref="L4:L7"/>
    <mergeCell ref="N4:N7"/>
    <mergeCell ref="Q8:Q19"/>
    <mergeCell ref="E46:AE46"/>
    <mergeCell ref="AC11:AC13"/>
    <mergeCell ref="AB37:AB39"/>
    <mergeCell ref="AB40:AB42"/>
    <mergeCell ref="AB43:AB45"/>
    <mergeCell ref="X30:X32"/>
    <mergeCell ref="W30:W32"/>
    <mergeCell ref="AD30:AD32"/>
    <mergeCell ref="Z14:Z16"/>
    <mergeCell ref="E59:AE59"/>
    <mergeCell ref="AE47:AE58"/>
    <mergeCell ref="Z56:Z58"/>
    <mergeCell ref="W56:W58"/>
    <mergeCell ref="E47:E49"/>
    <mergeCell ref="AB53:AB55"/>
    <mergeCell ref="AD56:AD58"/>
    <mergeCell ref="Z53:Z55"/>
    <mergeCell ref="W47:W49"/>
    <mergeCell ref="T47:T58"/>
    <mergeCell ref="P47:P58"/>
    <mergeCell ref="E50:E52"/>
    <mergeCell ref="AA53:AA55"/>
    <mergeCell ref="E56:E58"/>
    <mergeCell ref="X56:X58"/>
    <mergeCell ref="U47:U58"/>
    <mergeCell ref="AC47:AC49"/>
    <mergeCell ref="W50:W52"/>
    <mergeCell ref="X47:X49"/>
    <mergeCell ref="AC56:AC58"/>
    <mergeCell ref="AB56:AB58"/>
    <mergeCell ref="AB47:AB49"/>
    <mergeCell ref="AA30:AA32"/>
    <mergeCell ref="AB30:AB32"/>
    <mergeCell ref="E33:AE33"/>
    <mergeCell ref="W43:W45"/>
    <mergeCell ref="AD43:AD45"/>
    <mergeCell ref="AA43:AA45"/>
    <mergeCell ref="AA40:AA42"/>
    <mergeCell ref="AB34:AB36"/>
    <mergeCell ref="E37:E39"/>
    <mergeCell ref="E34:E36"/>
    <mergeCell ref="P34:P45"/>
    <mergeCell ref="Q34:Q45"/>
    <mergeCell ref="R34:R45"/>
    <mergeCell ref="V34:V45"/>
    <mergeCell ref="AC43:AC45"/>
    <mergeCell ref="AC40:AC42"/>
    <mergeCell ref="AC37:AC39"/>
    <mergeCell ref="X40:X42"/>
    <mergeCell ref="W53:W55"/>
    <mergeCell ref="AD47:AD49"/>
    <mergeCell ref="AA50:AA52"/>
    <mergeCell ref="AB50:AB52"/>
    <mergeCell ref="AC50:AC52"/>
    <mergeCell ref="AD50:AD52"/>
    <mergeCell ref="Q47:Q58"/>
    <mergeCell ref="R47:R58"/>
    <mergeCell ref="Y47:Y49"/>
    <mergeCell ref="Y53:Y55"/>
    <mergeCell ref="Z47:Z49"/>
    <mergeCell ref="S47:S58"/>
    <mergeCell ref="V1:AB1"/>
    <mergeCell ref="AC4:AC6"/>
    <mergeCell ref="AD4:AD6"/>
    <mergeCell ref="W11:W13"/>
    <mergeCell ref="X11:X13"/>
    <mergeCell ref="Y11:Y13"/>
    <mergeCell ref="Z11:Z13"/>
    <mergeCell ref="T34:T45"/>
    <mergeCell ref="U34:U45"/>
    <mergeCell ref="W40:W42"/>
    <mergeCell ref="W34:W36"/>
    <mergeCell ref="U21:U32"/>
    <mergeCell ref="Y4:Y7"/>
    <mergeCell ref="AC30:AC32"/>
    <mergeCell ref="AC34:AC36"/>
    <mergeCell ref="AB2:AD2"/>
    <mergeCell ref="AA4:AA6"/>
    <mergeCell ref="Z4:Z6"/>
    <mergeCell ref="AB4:AB6"/>
    <mergeCell ref="Z3:AD3"/>
    <mergeCell ref="AD8:AD19"/>
    <mergeCell ref="X4:X7"/>
    <mergeCell ref="W3:Y3"/>
    <mergeCell ref="AB8:AB10"/>
    <mergeCell ref="AE8:AE19"/>
    <mergeCell ref="Z27:Z29"/>
    <mergeCell ref="Y21:Y23"/>
    <mergeCell ref="Z21:Z23"/>
    <mergeCell ref="Y27:Y29"/>
    <mergeCell ref="X27:X29"/>
    <mergeCell ref="AE3:AE7"/>
    <mergeCell ref="W4:W7"/>
    <mergeCell ref="AC24:AC26"/>
    <mergeCell ref="AD24:AD26"/>
    <mergeCell ref="AB14:AB16"/>
    <mergeCell ref="AB17:AB19"/>
    <mergeCell ref="Z17:Z19"/>
    <mergeCell ref="W17:W19"/>
    <mergeCell ref="AB21:AB23"/>
    <mergeCell ref="W14:W16"/>
    <mergeCell ref="Y17:Y19"/>
    <mergeCell ref="E2:G2"/>
    <mergeCell ref="H2:U2"/>
    <mergeCell ref="V2:AA2"/>
    <mergeCell ref="T8:T19"/>
    <mergeCell ref="Z8:Z10"/>
    <mergeCell ref="X8:X10"/>
    <mergeCell ref="AA8:AA10"/>
    <mergeCell ref="W8:W10"/>
    <mergeCell ref="X21:X23"/>
    <mergeCell ref="AA21:AA23"/>
    <mergeCell ref="E17:E19"/>
    <mergeCell ref="E21:E23"/>
    <mergeCell ref="W21:W23"/>
    <mergeCell ref="P4:V4"/>
    <mergeCell ref="E8:E10"/>
    <mergeCell ref="S8:S19"/>
    <mergeCell ref="V8:V19"/>
    <mergeCell ref="G4:G7"/>
    <mergeCell ref="H4:H7"/>
    <mergeCell ref="E4:E7"/>
    <mergeCell ref="F4:F7"/>
    <mergeCell ref="B78:E78"/>
    <mergeCell ref="B77:AE77"/>
    <mergeCell ref="P21:P32"/>
    <mergeCell ref="Q21:Q32"/>
    <mergeCell ref="R21:R32"/>
    <mergeCell ref="Y30:Y32"/>
    <mergeCell ref="AD21:AD23"/>
    <mergeCell ref="AB24:AB26"/>
    <mergeCell ref="AD40:AD42"/>
    <mergeCell ref="AD69:AD71"/>
    <mergeCell ref="AA60:AA62"/>
    <mergeCell ref="AE34:AE45"/>
    <mergeCell ref="B59:D59"/>
    <mergeCell ref="AD53:AD55"/>
    <mergeCell ref="AA47:AA49"/>
    <mergeCell ref="X50:X52"/>
    <mergeCell ref="Y50:Y52"/>
    <mergeCell ref="Z50:Z52"/>
    <mergeCell ref="AA56:AA58"/>
    <mergeCell ref="C47:C58"/>
    <mergeCell ref="Y40:Y42"/>
    <mergeCell ref="X43:X45"/>
    <mergeCell ref="AH72:AH74"/>
    <mergeCell ref="Z43:Z45"/>
    <mergeCell ref="AD37:AD39"/>
    <mergeCell ref="AA37:AA39"/>
    <mergeCell ref="Y37:Y39"/>
    <mergeCell ref="F73:AE76"/>
    <mergeCell ref="B47:B58"/>
    <mergeCell ref="E24:E26"/>
    <mergeCell ref="AD34:AD36"/>
    <mergeCell ref="AA34:AA36"/>
    <mergeCell ref="X34:X36"/>
    <mergeCell ref="Y34:Y36"/>
    <mergeCell ref="W37:W39"/>
    <mergeCell ref="X37:X39"/>
    <mergeCell ref="Z37:Z39"/>
    <mergeCell ref="Z34:Z36"/>
    <mergeCell ref="D47:D58"/>
    <mergeCell ref="AE60:AE71"/>
    <mergeCell ref="B46:D46"/>
    <mergeCell ref="S34:S45"/>
    <mergeCell ref="E40:E42"/>
    <mergeCell ref="Y56:Y58"/>
    <mergeCell ref="X53:X55"/>
    <mergeCell ref="V47:V58"/>
  </mergeCells>
  <phoneticPr fontId="2" type="noConversion"/>
  <printOptions horizontalCentered="1" verticalCentered="1"/>
  <pageMargins left="0" right="0" top="0" bottom="0" header="0" footer="0"/>
  <pageSetup paperSize="9" scale="82" orientation="portrait" r:id="rId1"/>
  <headerFooter alignWithMargins="0"/>
  <rowBreaks count="1" manualBreakCount="1">
    <brk id="7" max="16383" man="1"/>
  </rowBreaks>
  <colBreaks count="2" manualBreakCount="2">
    <brk id="30" max="78" man="1"/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第2週</vt:lpstr>
      <vt:lpstr>第2週!Print_Area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school</cp:lastModifiedBy>
  <cp:lastPrinted>2019-08-20T02:45:52Z</cp:lastPrinted>
  <dcterms:created xsi:type="dcterms:W3CDTF">2019-08-19T03:38:40Z</dcterms:created>
  <dcterms:modified xsi:type="dcterms:W3CDTF">2019-08-20T02:51:12Z</dcterms:modified>
</cp:coreProperties>
</file>